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5985" tabRatio="881" activeTab="2"/>
  </bookViews>
  <sheets>
    <sheet name="plan de investitii IID INTERREG" sheetId="1" r:id="rId1"/>
    <sheet name="investitii in derulare IID" sheetId="2" r:id="rId2"/>
    <sheet name="POIM  PNRR" sheetId="3" r:id="rId3"/>
  </sheets>
  <definedNames>
    <definedName name="_xlnm.Print_Area" localSheetId="1">'investitii in derulare IID'!$B$2:$V$40</definedName>
    <definedName name="_xlnm.Print_Area" localSheetId="0">'plan de investitii IID INTERREG'!$A$1:$V$88</definedName>
  </definedNames>
  <calcPr fullCalcOnLoad="1"/>
</workbook>
</file>

<file path=xl/sharedStrings.xml><?xml version="1.0" encoding="utf-8"?>
<sst xmlns="http://schemas.openxmlformats.org/spreadsheetml/2006/main" count="2089" uniqueCount="475">
  <si>
    <t>Nr crt</t>
  </si>
  <si>
    <t>Denumire investiție</t>
  </si>
  <si>
    <t>Valoare indicator fizic de monitorizare/ progres</t>
  </si>
  <si>
    <t>U.M.</t>
  </si>
  <si>
    <t>Valoare investiție (euro)</t>
  </si>
  <si>
    <t>Descriere impact*</t>
  </si>
  <si>
    <t>Sursa de finanțare</t>
  </si>
  <si>
    <t>An finalizare</t>
  </si>
  <si>
    <t>Observații</t>
  </si>
  <si>
    <t>km</t>
  </si>
  <si>
    <t>buc</t>
  </si>
  <si>
    <t>Aglomerare umană</t>
  </si>
  <si>
    <t>*impactul va fi cuantificat fie in nr de locuitori noi racordați la sistemul de canalizare sau in cresterea gradului de conformare a calitatii apei epurate deversate in emisar</t>
  </si>
  <si>
    <t>*impactul va fi cuantificat fie in nr de locuitori noi bransați la sistemul de alimentare cu apa sau cresterea calitatii apei furnizate sau a serviciului prestat</t>
  </si>
  <si>
    <t>2. Lista investițiilor pentru conformare cu Directiva privind Epurarea Apelor Uzate Urbane 271/1991 incluse in planul de afaceri</t>
  </si>
  <si>
    <t>Valoare totală investitii apă - conformare (euro)</t>
  </si>
  <si>
    <t>Valoare totală investitii canalizare - conformare (euro)</t>
  </si>
  <si>
    <r>
      <t>3.</t>
    </r>
    <r>
      <rPr>
        <b/>
        <sz val="7"/>
        <color indexed="8"/>
        <rFont val="Times New Roman"/>
        <family val="1"/>
      </rPr>
      <t xml:space="preserve">      </t>
    </r>
    <r>
      <rPr>
        <b/>
        <sz val="12"/>
        <color indexed="8"/>
        <rFont val="Calibri"/>
        <family val="2"/>
      </rPr>
      <t>Lista investițiilor pentru dezvoltarea/modernizarea sistemului de alimentare cu apă si de canalizare incluse in planul de afaceri</t>
    </r>
  </si>
  <si>
    <t>Descriere impact</t>
  </si>
  <si>
    <t>Implementare sistem informatic integrat</t>
  </si>
  <si>
    <t>Cresterea capacitatii institutionale de realiza un management mai eficient al infrastructurii publice preluate in concesiune</t>
  </si>
  <si>
    <t>Reabilitare cladire birouri</t>
  </si>
  <si>
    <t>Imbunatatirea conditiilor de lucru pentru personalul angajat</t>
  </si>
  <si>
    <t>Echipamente detectie pierderi de apa</t>
  </si>
  <si>
    <t>Cresterea capacitatii de a identifica avarii ascunse ale retele de distributie</t>
  </si>
  <si>
    <t>Total (euro)</t>
  </si>
  <si>
    <t>Descriere investitie</t>
  </si>
  <si>
    <t>Realizarea si aprobarea studiilor de fezabilitate</t>
  </si>
  <si>
    <t>desfasurarea licitatiilor</t>
  </si>
  <si>
    <t>Realizarea proiectelor tehnice de executie</t>
  </si>
  <si>
    <t>Etape (data finalizare - an)</t>
  </si>
  <si>
    <t>Obtinerea avizelor si autorizatiilor necesare executarii lucrarilor</t>
  </si>
  <si>
    <t>Realizarea documentatiilor de atribuire a contrcatelor</t>
  </si>
  <si>
    <t>Observatii</t>
  </si>
  <si>
    <t>Reducerea erorilor de masura</t>
  </si>
  <si>
    <t>Reducerea pierderilor de apa pe tronsonul realibitat</t>
  </si>
  <si>
    <t>Reabilitare retea de canalizare</t>
  </si>
  <si>
    <t>Reducerea numarului de blocari in sistemul de canalizare</t>
  </si>
  <si>
    <t>nu e cazul</t>
  </si>
  <si>
    <t xml:space="preserve">Investii in derulare </t>
  </si>
  <si>
    <t>Stadiu fizic si valoric</t>
  </si>
  <si>
    <t>Stadiu fizic (%)</t>
  </si>
  <si>
    <t>Stadiu Valoric (%)</t>
  </si>
  <si>
    <t>An finalizare lucrari fizice</t>
  </si>
  <si>
    <t>An finalizare dpdv financiar</t>
  </si>
  <si>
    <t>Realizarea documentatiilor de atribuire a contractelor</t>
  </si>
  <si>
    <t>UAT</t>
  </si>
  <si>
    <t>Total investitii de inlocuire</t>
  </si>
  <si>
    <t>Planul de investiții de conformare</t>
  </si>
  <si>
    <t>4. Planul de investii de înlocuire incluse in planul de afaceri</t>
  </si>
  <si>
    <t xml:space="preserve">Nota: </t>
  </si>
  <si>
    <t>* In cazul investitiilor care au ca impact reducerea pierderilor de apa, acesta se va cuantifica/estima ca % de pierderi de apa redus din volumul total al apei intrate in sistem</t>
  </si>
  <si>
    <t>Reabilitare statii de pompare Arad: Hatman Arbore, Clopotului, Baba Novac, Agricultorilor, Fagului, Fantanii, Independentei, Panselei</t>
  </si>
  <si>
    <t>Arad</t>
  </si>
  <si>
    <t>-</t>
  </si>
  <si>
    <t>Pecica</t>
  </si>
  <si>
    <t>cresterea grad acces servicii</t>
  </si>
  <si>
    <t>Reabilitare reţele apă Zădăreni, Călugăreni</t>
  </si>
  <si>
    <t>Zadareni</t>
  </si>
  <si>
    <t>Reabilitare conducta aductiune PE 225 Bontesti</t>
  </si>
  <si>
    <t>Contorizare Asociatii de Proprietari</t>
  </si>
  <si>
    <t>Reabilitare SP2</t>
  </si>
  <si>
    <t>Reabilitare SP10</t>
  </si>
  <si>
    <t>Reablitare gard beton si consolidare sistem fixare conducta gaz la Statia de Epurare</t>
  </si>
  <si>
    <t>Reabilitare Uzina si Statie de Pompare localitate Felnac</t>
  </si>
  <si>
    <t>Felnac</t>
  </si>
  <si>
    <t>Relocare reţea canalizare menajeră str. 1 Mai, loc. Ineu, jud. Arad</t>
  </si>
  <si>
    <t>Ineu</t>
  </si>
  <si>
    <t>Reabilitare retea de distributie: inchidere inele retea apa intre str. Crişului şi Ardealului; Crişana şi Bihorului; Argeşului cu Trandafirilor; Narciselor cu Mureşului</t>
  </si>
  <si>
    <t>Închidere inel reţea apă str. Bujorului, între str. M. Sadoveanu şi str. Romanilor, 300 ml, PE HD 125 mm - SÂNTANA</t>
  </si>
  <si>
    <t>Santana</t>
  </si>
  <si>
    <t>Gurahont</t>
  </si>
  <si>
    <t xml:space="preserve">Executie retea si bransamente in localitatea Pecica </t>
  </si>
  <si>
    <t>Pancota</t>
  </si>
  <si>
    <t>Bocsig</t>
  </si>
  <si>
    <t>Reducere cu 0,5% a volumului total de apa care nu aduce venituri. Se realizeaza cu personal propriu</t>
  </si>
  <si>
    <t>Craiva</t>
  </si>
  <si>
    <t>Varfurile</t>
  </si>
  <si>
    <t>Marire capacitate de înmagazinare cu 1 rezervor</t>
  </si>
  <si>
    <t>Creşterea siguranţei în exploatare, înmagazinarea unei rezerve de apă, asigurarea compensarii orare si zilnice, combaterea incendiului</t>
  </si>
  <si>
    <t>Hălmagiu</t>
  </si>
  <si>
    <t>Reabilitare retea distributie apa</t>
  </si>
  <si>
    <t>Reabilitare Uzina Apa Pecica</t>
  </si>
  <si>
    <t>Reabilitare bransament electric SP6</t>
  </si>
  <si>
    <t>Amenajare sala servere, reorganizare retea calculatoare, impplememtare sisteme modulare: relatii clienti, financiar-contabilitate, managementul activelor, business intelligence</t>
  </si>
  <si>
    <t>Reabilitare foraje Front Captare Nord</t>
  </si>
  <si>
    <t>Marirea capacitatii de captare</t>
  </si>
  <si>
    <t>Reabilitare instalatii electrice Uzina 2 + front captare Nord, instalatie electrica Uzina 3</t>
  </si>
  <si>
    <t>Reabilitare bransament electric SPAU Hatman Arbore</t>
  </si>
  <si>
    <t>Inlocuire contoare neconforme</t>
  </si>
  <si>
    <t>Inlocuit bransament deteriorare</t>
  </si>
  <si>
    <t>Montare sigilii VIPAK</t>
  </si>
  <si>
    <t>Reabilitare racorduri canalizare</t>
  </si>
  <si>
    <t>CJA</t>
  </si>
  <si>
    <t>TOTAL</t>
  </si>
  <si>
    <t>Reabilitare conducta refulare SP Baba Novac</t>
  </si>
  <si>
    <t>m</t>
  </si>
  <si>
    <t>Reabilitare conducta refulare Clopotului subtraversare CF Dn 315 mm</t>
  </si>
  <si>
    <t>Lipova</t>
  </si>
  <si>
    <t>Reabilitare conductă refulare SP Calea Timişorii, DN 315</t>
  </si>
  <si>
    <t>Achizitie echipamente pompare</t>
  </si>
  <si>
    <t>Reabilitare reţea înaltă presiune municipiul Arad, zona Z-uri - Aurel Vlaicu</t>
  </si>
  <si>
    <t xml:space="preserve">Marire capacitate captare + tratare Uzina de Apă Hălmăgel </t>
  </si>
  <si>
    <t>Pâncota</t>
  </si>
  <si>
    <t>Reabilitare rezervoare Uzina 2 + Uzina 3</t>
  </si>
  <si>
    <t>Reabiliare staţii dezinfecţie</t>
  </si>
  <si>
    <t>Extindere retea apa Sînpaul - legătură cu mun. Arad, în sens giratoriu Poetului cu Tenetchi</t>
  </si>
  <si>
    <t>Reabilitare retea apă supratraversare râu Mureş - Pod Cetate DN 1000</t>
  </si>
  <si>
    <t>Creşterea siguranţei în exploatare, marire capacitate captare - tratare apa, în vederea asigurări necesarului</t>
  </si>
  <si>
    <t>Marire capacitate captare + tratare Uzina de Apă Pâncota</t>
  </si>
  <si>
    <t>Creşterea siguranţei în exploatare, marire capacitate pompare apa, în vederea asigurări necesarului</t>
  </si>
  <si>
    <t>3000mx333e/m=999000e.</t>
  </si>
  <si>
    <t>800mx120e/m=96000e.</t>
  </si>
  <si>
    <t>1500mx120e/m=180000e.</t>
  </si>
  <si>
    <t>150mx600e/m=90000e.</t>
  </si>
  <si>
    <t>Relocare transformator electric UA Bocsig + montaj izolatori</t>
  </si>
  <si>
    <t>50buc.x10000e/m=500000e.</t>
  </si>
  <si>
    <t>1buc.x40000e/m=40000e.</t>
  </si>
  <si>
    <t>Mentinerea parametrilor de potabilitate apa potabila</t>
  </si>
  <si>
    <t>19buc.x10000e/m=190000e.</t>
  </si>
  <si>
    <t>Ridicare presiune pe aducţiune Vladimirescu - Ghioroc (SP nou)</t>
  </si>
  <si>
    <t>28buc.x2000e/m=56000e.</t>
  </si>
  <si>
    <t xml:space="preserve">Extindere arteră apă Livada - Zimand Cuz - Zimandul Nou DN 250 mm </t>
  </si>
  <si>
    <t>6000mx120e/m=720000e.</t>
  </si>
  <si>
    <t>1000mx500e/m=500000e.</t>
  </si>
  <si>
    <t>Reabilitare retea de canalizare str. Rosiori</t>
  </si>
  <si>
    <t>Lucrari întreţinere planificate sistem alimentare cu apa-canalizare</t>
  </si>
  <si>
    <t>Lucrari întreţinere periodice sistem alimentare cu apa-canalizare</t>
  </si>
  <si>
    <t>Plati anuale</t>
  </si>
  <si>
    <t xml:space="preserve">1buc.x100000e/m=100000e. </t>
  </si>
  <si>
    <t>Monitorizare obiective CAA</t>
  </si>
  <si>
    <t>Dotari independente</t>
  </si>
  <si>
    <t xml:space="preserve">Reabilitare spatii administrative </t>
  </si>
  <si>
    <t>cresterea eficientei</t>
  </si>
  <si>
    <t>Creare conditii lucru optime</t>
  </si>
  <si>
    <t>anual</t>
  </si>
  <si>
    <t xml:space="preserve">Reabilitare statii de pompare: Ineu (SPAU 3 + SPAU2) </t>
  </si>
  <si>
    <t>Reabilitare statii de pompare: Lipova (Calea Timisorii)</t>
  </si>
  <si>
    <t>Siria</t>
  </si>
  <si>
    <t xml:space="preserve">Reabilitare statii de pompare: Siria (Eminescu SPAU1) </t>
  </si>
  <si>
    <t>Marirea capacitatii de captare apa apa foraje -  microsistem Bocsig</t>
  </si>
  <si>
    <t>Reabilitare retea distributie apa, Azbociment</t>
  </si>
  <si>
    <t>Conformare directiva 98/1983</t>
  </si>
  <si>
    <t>Reabilitare conducta refulare SP Digului + colector nou DN 600 str. Păstorului, str. Lipovei, str. Argeş</t>
  </si>
  <si>
    <t>Marire capacitate refulare statie</t>
  </si>
  <si>
    <t>Cresterea calitatii serviciului prestat</t>
  </si>
  <si>
    <t>Cresterea calitatii apei furnizate</t>
  </si>
  <si>
    <t xml:space="preserve">Sistem SCADA </t>
  </si>
  <si>
    <t>Imbunatatirea monitorizarii si ransmiterii datelor din sistemele de alimentare cu apa si canalizare</t>
  </si>
  <si>
    <t>Prevenirea scurgerilor</t>
  </si>
  <si>
    <t>Cresterea calitatii serviciului prestat, Reducerea erorilor de masura</t>
  </si>
  <si>
    <t>ARAD</t>
  </si>
  <si>
    <t>cresterea calitatii serviciului prestat</t>
  </si>
  <si>
    <t>Arad si zona Limitrofa</t>
  </si>
  <si>
    <t>imbunatatirea calitatii apelor deversate in raul Mures</t>
  </si>
  <si>
    <t>Interreg</t>
  </si>
  <si>
    <t xml:space="preserve">Ineu </t>
  </si>
  <si>
    <t>imbunatatirea calitatii apelor deversate in raul Cris</t>
  </si>
  <si>
    <t xml:space="preserve">Lipova </t>
  </si>
  <si>
    <t>Lipova, zabrani</t>
  </si>
  <si>
    <t>Constructie si integrare in statia existente a epurarii mecanice</t>
  </si>
  <si>
    <t>Constructie statie de epurare noua. 2000 Le</t>
  </si>
  <si>
    <t>Inlocuire echipamente Statie Epurare  Arad</t>
  </si>
  <si>
    <t>Inlocuire echipamente Statie Epurare Ineu</t>
  </si>
  <si>
    <t>Cresterea grad de acces la servicii cu 300 locuitori</t>
  </si>
  <si>
    <t>cresterea grad acces servicii 200 loc</t>
  </si>
  <si>
    <t>reducerea pierderilor, inlocuire</t>
  </si>
  <si>
    <t>Cresterea grad de acces la servicii cu 40 locuitori</t>
  </si>
  <si>
    <t>Reabilitare rezervoare, reabilitare cladiri uzina</t>
  </si>
  <si>
    <t>Igienizare spatii</t>
  </si>
  <si>
    <t xml:space="preserve">Savârşin </t>
  </si>
  <si>
    <t>Reabilitare statie tratare apa</t>
  </si>
  <si>
    <t>Creşterea calitatii apei furnizate</t>
  </si>
  <si>
    <t>Apateu</t>
  </si>
  <si>
    <t xml:space="preserve">Reabilitare staţie epurare </t>
  </si>
  <si>
    <t>imbunatatirea calitatii apelor deversate in emisar</t>
  </si>
  <si>
    <t>Moneasa</t>
  </si>
  <si>
    <t>Înlocuire echipamente la Statia de Epurare</t>
  </si>
  <si>
    <t>Zerind</t>
  </si>
  <si>
    <t>Statie tratare</t>
  </si>
  <si>
    <t>Grăniceri</t>
  </si>
  <si>
    <t>Aducerea apei brute în parametri de potabilitate</t>
  </si>
  <si>
    <t>IID</t>
  </si>
  <si>
    <t>Dezna</t>
  </si>
  <si>
    <t>2000mx120e/m=240000e.</t>
  </si>
  <si>
    <t>Marire capacitate captare + tratare + inmagazinare Uzina de Apă Bocsig</t>
  </si>
  <si>
    <t>250mx300e/m(Dn500)=75000e.</t>
  </si>
  <si>
    <t>Statie tratare Grăniceri</t>
  </si>
  <si>
    <t>TOTAL GENERAL</t>
  </si>
  <si>
    <t>Statie tratare Şiclău</t>
  </si>
  <si>
    <t>Reabilitare rezervoare + Statie de pompare</t>
  </si>
  <si>
    <t>Igienizare spatii / reabilitare constructii</t>
  </si>
  <si>
    <t>Curtici</t>
  </si>
  <si>
    <t>Reabilitare rezervoare + Uzina</t>
  </si>
  <si>
    <t>Reabilitare Uzina 2 - Corp administrativ si statie tratare</t>
  </si>
  <si>
    <t>Reabilitare Statie Clorinare Uzina 3</t>
  </si>
  <si>
    <t>Cofinantare Intereg RO-HU</t>
  </si>
  <si>
    <t>Cofinantare Digitalizare Infrastructura</t>
  </si>
  <si>
    <t>Cofinantare utilizare energie regenerabila</t>
  </si>
  <si>
    <t>Marirea capacitatii de captare apa foraje -  microsistem Gurahont</t>
  </si>
  <si>
    <t>TOTAL 2023 - 2027</t>
  </si>
  <si>
    <t>TOTAL ANUAL</t>
  </si>
  <si>
    <t>C</t>
  </si>
  <si>
    <t>M</t>
  </si>
  <si>
    <t>I</t>
  </si>
  <si>
    <t>Cresterea grad de acces la servicii cu 800 locuitori</t>
  </si>
  <si>
    <t>Marire capacitate bransament electric, asigurarea cal serviciului prestat</t>
  </si>
  <si>
    <t>Reabilitare staţii de tratare apa</t>
  </si>
  <si>
    <t>conformare</t>
  </si>
  <si>
    <t xml:space="preserve">Cofinantare AT - POIM </t>
  </si>
  <si>
    <t>SF Fonduri de modernizare -  Noi capacitati de producere a energiei electrice din surse regenerabile</t>
  </si>
  <si>
    <t>5buc.x90000e/m=90000e.</t>
  </si>
  <si>
    <t>Cheltuieli neeligibile Intereg RO-HU</t>
  </si>
  <si>
    <t>Cheltuieli neeligibile POIM</t>
  </si>
  <si>
    <t xml:space="preserve">Reabilitare reţea înaltă presiune municipiul Arad, str. Zalău - Sighisoara </t>
  </si>
  <si>
    <t>Reabilitare reţea înaltă presiune municipiul Arad, str. Miorita - Voinicilor</t>
  </si>
  <si>
    <t>reducerea pierderilor</t>
  </si>
  <si>
    <t>Contorizare UAT-  Microsisteme alimentare cu apa</t>
  </si>
  <si>
    <t>Reducerea pierderilor de apa</t>
  </si>
  <si>
    <t>Cresterea eficientei energiei electrice la Statia de EPURARE Arad</t>
  </si>
  <si>
    <t>Reducere consum energie electrica</t>
  </si>
  <si>
    <t>Ghioroc</t>
  </si>
  <si>
    <t>Alimentare cu apă din Front Captare Nord Arad</t>
  </si>
  <si>
    <t>Baterii compensare energie electrică</t>
  </si>
  <si>
    <t>crestere eficienta energetica</t>
  </si>
  <si>
    <t>Stand verificare metrologică contoare R800</t>
  </si>
  <si>
    <t>Debitmetre intrare-iesire gospodării apă în municipiul Arad</t>
  </si>
  <si>
    <t>Reabilitare strada 6 Vânători - Azbociment DN 300</t>
  </si>
  <si>
    <t>Reabilitare Calea Radnei de la str. Lermontov până la str. Şiriei - Azbo DN 200</t>
  </si>
  <si>
    <t>Relocare statii ridicare presiune în mun. Arad (30buc.)</t>
  </si>
  <si>
    <t>Cresterea eficientei energetice</t>
  </si>
  <si>
    <t>Reducere pierderi de apa</t>
  </si>
  <si>
    <t>Reducere erori de masurare contoare</t>
  </si>
  <si>
    <t>Contorizare zonală municipiul Arad (Sectorizare DMA-Debitmetre,Gai, Uzina 2, Uzina 3)</t>
  </si>
  <si>
    <t>Desfasurarea licitatiilor</t>
  </si>
  <si>
    <t>Reabilitare captare sursa subterana Front Arad Nord - foraje SAA Arad</t>
  </si>
  <si>
    <t>Imbunatatirea calitatii apei</t>
  </si>
  <si>
    <t>PODD</t>
  </si>
  <si>
    <t>2023-2024</t>
  </si>
  <si>
    <t>Reabilitare conducte de aductiune apa bruta - SAA Arad</t>
  </si>
  <si>
    <t xml:space="preserve">Conformare cu Directiva Europeana 98/83/CE </t>
  </si>
  <si>
    <t>Statie de tratare Front Arad Nord (noua)</t>
  </si>
  <si>
    <t>Aductiune apa tratata Front Nord - SSAA Simand (noua)</t>
  </si>
  <si>
    <t>Reabilitare Uzina III Arad (dezinfectie, inmagazinare, pompare, SCADA)</t>
  </si>
  <si>
    <t>Reabilitare Uzina II Arad (dezinfectie, inmagazinare, pompare, SCADA)</t>
  </si>
  <si>
    <t>Reabilitare Uzina I Arad (dezinfectie, inmagazinare, pompare, SCADA regional)</t>
  </si>
  <si>
    <t>Aductiune apa tratata Uzina II- Ghioroc - Lipova (noua)</t>
  </si>
  <si>
    <t>Rețea de distribuție apă potabilă si artere catre subsisteme (noua)</t>
  </si>
  <si>
    <t>Conducte de bransament (noi)</t>
  </si>
  <si>
    <t>Bransamente (noi)</t>
  </si>
  <si>
    <t>Rețea de distribuție apă potabilă (inlocuiri + reconfigurari)</t>
  </si>
  <si>
    <t>Conducte de bransament (inlocuiri)</t>
  </si>
  <si>
    <t>Bransamente (inlocuiri)</t>
  </si>
  <si>
    <t>Sectorizare retea - DMA-uri, monitorizare si control presuni</t>
  </si>
  <si>
    <t>ans</t>
  </si>
  <si>
    <t>Imbunatatirea monitorizarii si transmiterii datelor din sistemele de alimentare cu apa</t>
  </si>
  <si>
    <t>Statii noi de pompare apa potabila</t>
  </si>
  <si>
    <t>Statii existente de pompare apa potabila - completare</t>
  </si>
  <si>
    <t>TOTAL UAT</t>
  </si>
  <si>
    <t>Sofronea</t>
  </si>
  <si>
    <t>Artera noua apa potabila Sofronea-Zimand Cuz (Sofronea)</t>
  </si>
  <si>
    <t>Artera noua apa potabila Arad-Sanpaul (Sanpaul)</t>
  </si>
  <si>
    <t>Inlocuire tronson artera apa potabila Sofronea-Sanpaul</t>
  </si>
  <si>
    <t>Zimandu Nou</t>
  </si>
  <si>
    <t>Artera noua apa potabila Livada-Zimand Cuz (Zimand Cuz)</t>
  </si>
  <si>
    <t>Complex de înmagazinare-pompare (extindere) inclusiv statie de clor (nouă)</t>
  </si>
  <si>
    <t>Stație de pompare apa potabila (noua)</t>
  </si>
  <si>
    <t>Rețea de distribuție apă potabilă (nouă) - Lipova</t>
  </si>
  <si>
    <t>Conducte de bransament (noi)  - Lipova</t>
  </si>
  <si>
    <t>Bransamente (noi) - Lipova</t>
  </si>
  <si>
    <t>Rețea de distribuție apă potabilă (nouă) - Radna</t>
  </si>
  <si>
    <t>Conducte de bransament (noi) - Radna</t>
  </si>
  <si>
    <t>Bransamente (noi) - Radna</t>
  </si>
  <si>
    <t>Rețea de distribuție apă potabilă (nouă) - Soimos</t>
  </si>
  <si>
    <t>Conducte de bransament (noi) - Soimos</t>
  </si>
  <si>
    <t>Bransamente (noi) - Soimos</t>
  </si>
  <si>
    <t>Sisteme de control si operare retele</t>
  </si>
  <si>
    <t>Sagu</t>
  </si>
  <si>
    <t>Artera apa potabila (nouă) (UAT Sagu)</t>
  </si>
  <si>
    <t>Stație de pompare apa potabila (nouă)</t>
  </si>
  <si>
    <t>Rezervor înmagazinare (nou) inclusiv statie de re-clorare (nouă)</t>
  </si>
  <si>
    <t>Aductiune apa tratata Sagu-Cruceni (noua) (UAT Sagu)</t>
  </si>
  <si>
    <t>Aductiune apa tratata Cruceni-Firiteaz (noua) (UAT Sagu)</t>
  </si>
  <si>
    <t>Vinga</t>
  </si>
  <si>
    <t>Aductiune apa tratata (noua) (UAT Sagu)</t>
  </si>
  <si>
    <t>Castel de apa (modernizare)</t>
  </si>
  <si>
    <t>Stație de pompare apa potabila (reabilitare)</t>
  </si>
  <si>
    <t>Savarsin</t>
  </si>
  <si>
    <t>Sursă de apă din subteran (modernizare)</t>
  </si>
  <si>
    <t>Stație tratare apă (noua) inclusiv statie de clor (noua)</t>
  </si>
  <si>
    <t xml:space="preserve">Rezervor (nou) </t>
  </si>
  <si>
    <t>Rețea de distribuție apă potabilă (nouă)</t>
  </si>
  <si>
    <t>Front de captare (foraje - reabilitare)</t>
  </si>
  <si>
    <t>Front de captare (foraje - noi)</t>
  </si>
  <si>
    <t>Stație tratare apă (nouă)</t>
  </si>
  <si>
    <t>Rezervor înmagazinare (nou)</t>
  </si>
  <si>
    <t>Camine de bransament (noi)</t>
  </si>
  <si>
    <t>Hidranti</t>
  </si>
  <si>
    <t>Camine de vane</t>
  </si>
  <si>
    <t>Rețea de distribuție apă potabilă (inlocuiri)</t>
  </si>
  <si>
    <t>Aducțiune apa tratata Pecica-Sederhat (nouă) (UAT Pecica)</t>
  </si>
  <si>
    <t>Aducțiune apa tratata Sederhat-Turnu (nouă) (UAT Turnu)</t>
  </si>
  <si>
    <t>Nadlac</t>
  </si>
  <si>
    <t>Stație tratare apă (reabilitată)</t>
  </si>
  <si>
    <t>Buteni</t>
  </si>
  <si>
    <t>Front de captare Buteni</t>
  </si>
  <si>
    <t>Aductiuni apa bruta</t>
  </si>
  <si>
    <t>Statie de tratare noua</t>
  </si>
  <si>
    <t>Statie de pompare apa potabila catre GA Buteni</t>
  </si>
  <si>
    <t>Aductiune apa potabila noua STAP Buteni- GA Buteni</t>
  </si>
  <si>
    <t>Aductiune apa potabila noua STAP Buteni- GA Chisindia</t>
  </si>
  <si>
    <t>Gospodarie de apa Buteni</t>
  </si>
  <si>
    <t>Statii de pompare apa potabila catre GA Barsa si GA Chisindia</t>
  </si>
  <si>
    <t>Barsa</t>
  </si>
  <si>
    <t>Aductiune apa potabila noua GA Buteni - GA Barsa</t>
  </si>
  <si>
    <t>Reabilitare si extindere front de captare</t>
  </si>
  <si>
    <t>Reabilitare conducte de aductiune apa bruta</t>
  </si>
  <si>
    <t>Gospodarie de apa Gurahont</t>
  </si>
  <si>
    <t>Statii de pompare apa tratata</t>
  </si>
  <si>
    <t>Rețea de distribuție apă potabilă (noua)</t>
  </si>
  <si>
    <t>Artera apa potabila Gurahont - Bontesti (inlocuire)</t>
  </si>
  <si>
    <t>Gospodarie de apa Iosas</t>
  </si>
  <si>
    <t>Conducte de aductiune apa potabila (noi)</t>
  </si>
  <si>
    <t>Brazii</t>
  </si>
  <si>
    <t>Gospodarie de apa Brazii</t>
  </si>
  <si>
    <t>Statii de pompare apa potabila</t>
  </si>
  <si>
    <t>Gospodarie de apa Buceava-Soimus</t>
  </si>
  <si>
    <t>Gospodarie de apa Iacobini</t>
  </si>
  <si>
    <t xml:space="preserve">Statii de pompare apa potabila </t>
  </si>
  <si>
    <t>Gospodarie de apa Secas</t>
  </si>
  <si>
    <t>Halmagel</t>
  </si>
  <si>
    <t>Captare noua Halmagel</t>
  </si>
  <si>
    <t>Reabilitare statie de tratare Halmagel</t>
  </si>
  <si>
    <t>Reabilitare Gospodarie de apa Halmagel</t>
  </si>
  <si>
    <t>SCADA</t>
  </si>
  <si>
    <t>Halmagiu</t>
  </si>
  <si>
    <t>Reabilitare statie de pompare catre Varfuri (GA Bodesti)</t>
  </si>
  <si>
    <t>Gospodarie noua de apa GA Bodesti</t>
  </si>
  <si>
    <t>Reabilitare aductiune apa potabila SP Varfuri - GA Bodesti</t>
  </si>
  <si>
    <t>Reabilitare si extindere captare Moneasa</t>
  </si>
  <si>
    <t>Reabilitare conducta de aductiune apa bruta</t>
  </si>
  <si>
    <t>Reabilitare statie de tratare Moneasa</t>
  </si>
  <si>
    <t>Gospodarie de apa Moneasa</t>
  </si>
  <si>
    <t>SCADA - Statie de pompare cartier Delani</t>
  </si>
  <si>
    <t>Simand</t>
  </si>
  <si>
    <t>Gospodarie de apa (rezervor, statie de pompare, electroclorare)</t>
  </si>
  <si>
    <t>Aductiune apa tratata Simand - Sanmartin (UAT Simand)</t>
  </si>
  <si>
    <t>Graniceri</t>
  </si>
  <si>
    <t>Gospodarie de apa (statie de pompare)</t>
  </si>
  <si>
    <t>Aductiune apa tratata Sanmartin - Graniceri (UAT Graniceri)</t>
  </si>
  <si>
    <t>Aductiune apa tratata Graniceri - Pilu (UAT Graniceri)</t>
  </si>
  <si>
    <t>Aductiune apa tratata Graniceri - Siclau (UAT Graniceri)</t>
  </si>
  <si>
    <t>Pilu</t>
  </si>
  <si>
    <t>Aductiune apa tratata Graniceri - Pilu (UAT Pilu)</t>
  </si>
  <si>
    <t>Front de captare</t>
  </si>
  <si>
    <t>Statie de tratare</t>
  </si>
  <si>
    <t>Captare apa bruta</t>
  </si>
  <si>
    <t>Aductiune apa tratata Apateu - Sepreus (UAT Apateu)</t>
  </si>
  <si>
    <t>Aductiune apa tratata Apateu - Berechiu (UAT Apateu)</t>
  </si>
  <si>
    <t>Aductiune apa tratata Berechiu - Somosches (UAT Apateu)</t>
  </si>
  <si>
    <t>Gospodarie de apa (rezervor, statie de pompare)</t>
  </si>
  <si>
    <t>Sepreus</t>
  </si>
  <si>
    <t>Cermei</t>
  </si>
  <si>
    <t>Aductiune apa tratata Berechiu - Somosches (UAT Cermei)</t>
  </si>
  <si>
    <t>Aductiune apa tratata Somosches - Cermei (UAT Cermei)</t>
  </si>
  <si>
    <t>Sicula</t>
  </si>
  <si>
    <t>Reabilitare rezervor existent</t>
  </si>
  <si>
    <t>Gospodarie de apa (rezervor, statii de pompare)</t>
  </si>
  <si>
    <t>Aductiuni apa tratata Beliu (UAT Bocsig)</t>
  </si>
  <si>
    <t>Beliu</t>
  </si>
  <si>
    <t>Statie de repompare</t>
  </si>
  <si>
    <t>Rezervor nou</t>
  </si>
  <si>
    <t>Statie de pompare</t>
  </si>
  <si>
    <t>Gospodarie de apa</t>
  </si>
  <si>
    <t>Aductiune apa tratata Pancota - Siria (UAT Siria)</t>
  </si>
  <si>
    <t>Tarnova</t>
  </si>
  <si>
    <t>Gospodaria de apa Dud (rezervor, electroclorare)</t>
  </si>
  <si>
    <t>Aductiune apa tratata Maderat - Dud (UAT Tarnova)</t>
  </si>
  <si>
    <t>Total investitii in sisteme alimentare cu apa</t>
  </si>
  <si>
    <t>UAT / Aglomerare umană</t>
  </si>
  <si>
    <t>Arad / Arad</t>
  </si>
  <si>
    <t>Rețea canalizare (nouă)</t>
  </si>
  <si>
    <t>Conducte de racord (noi)</t>
  </si>
  <si>
    <t>Camine de racord (noi)</t>
  </si>
  <si>
    <t>Rețea canalizare (inlocuiri)</t>
  </si>
  <si>
    <t>Conducte de racord (inlocuiri)</t>
  </si>
  <si>
    <t>Camine de racord (inlocuiri)</t>
  </si>
  <si>
    <t>Refulare ape uzate menajere (nouă)</t>
  </si>
  <si>
    <t>Refulare ape uzate menajere (inlocuiri)</t>
  </si>
  <si>
    <t>Stație de pompare apă uzată (nouă)</t>
  </si>
  <si>
    <t>Stație de pompare apă uzată (reabilitata, modernizata)</t>
  </si>
  <si>
    <t>Reabilitare SP6 si colector general (pt tot clusterul)</t>
  </si>
  <si>
    <t>SEAU 224,800  p.e. (retehnologizare, completare, inclusiv instalatie regionala valorificare energetica namol)</t>
  </si>
  <si>
    <t>TOTAL AGLOMERARE</t>
  </si>
  <si>
    <t>Vladimirescu / Vladimirescu</t>
  </si>
  <si>
    <t>Conducte de racord (inlocuri)</t>
  </si>
  <si>
    <t>Stație de pompare apă uzată (reabilitare)</t>
  </si>
  <si>
    <t>Stație de pompare apă uzată (modernizare SCADA)</t>
  </si>
  <si>
    <t>Vladimirescu / Mandruloc-Cicir</t>
  </si>
  <si>
    <t xml:space="preserve">Rețea canalizare Mandruloc (nouă) </t>
  </si>
  <si>
    <t>Conducte de racord Mandruloc (noi)</t>
  </si>
  <si>
    <t>Camine de racord Mandruloc (noi)</t>
  </si>
  <si>
    <t>Refulare ape uzate menajere Mandruloc (nouă)</t>
  </si>
  <si>
    <t>Stație de pompare apă uzată Mandruloc (nouă)</t>
  </si>
  <si>
    <t>Rețea canalizare Cicir (nouă)</t>
  </si>
  <si>
    <t>Conducte de racord Cicir (noi)</t>
  </si>
  <si>
    <t>Camine de racord Cicir (noi)</t>
  </si>
  <si>
    <t>Refulare ape uzate menajere Cicir (nouă)</t>
  </si>
  <si>
    <t>Refulare ape uzate menajere Vladimirescu (nouă)</t>
  </si>
  <si>
    <t>Stație de pompare apă uzată Cicir (nouă)</t>
  </si>
  <si>
    <t>Total cluster Arad</t>
  </si>
  <si>
    <t>Simand / Simand</t>
  </si>
  <si>
    <t>Echipamente electrice</t>
  </si>
  <si>
    <t>Total cluster Santana</t>
  </si>
  <si>
    <t>Seitin / Seitin</t>
  </si>
  <si>
    <t>Refulare ape uzate menajere (nouă) (UAT Nadlac)</t>
  </si>
  <si>
    <t>Total cluster Nadlac</t>
  </si>
  <si>
    <t>Pecica / Pecica</t>
  </si>
  <si>
    <t>Stație de pompare apă uzată (reabilitata)</t>
  </si>
  <si>
    <t>Stație de pompare apă uzată (moderniz. SCADA )</t>
  </si>
  <si>
    <t>SEAU 14000  p.e. (extinsa)</t>
  </si>
  <si>
    <t>Secusigiu / Secusigiu</t>
  </si>
  <si>
    <t>Total cluster Pecica</t>
  </si>
  <si>
    <t>Ineu / Ineu</t>
  </si>
  <si>
    <t>SEAU 12,919  p.e. (reab. si ext. treapta biologica)</t>
  </si>
  <si>
    <t>Bocsig / Bocsig</t>
  </si>
  <si>
    <t>Total cluster Ineu</t>
  </si>
  <si>
    <t>Sepreus / Sepreus</t>
  </si>
  <si>
    <t>Stație de pompare apă uzată (2 noi si 3 reabilitate)</t>
  </si>
  <si>
    <t>SEAU 6,300  p.e. (noua)</t>
  </si>
  <si>
    <t>Total cluster Sepreus</t>
  </si>
  <si>
    <t>Moneasa / Moneasa</t>
  </si>
  <si>
    <t xml:space="preserve">Reabilitare si extindere SEAU Moneasa 2,175  p.e. </t>
  </si>
  <si>
    <t xml:space="preserve">Total investitii in sisteme canalizare si statii de epurare PODD </t>
  </si>
  <si>
    <t>Panouri fotovoltaice pentru producerea energiei din surse regenerabile la nivelul infrastructurii de apă și apă uzată a operatorului regional</t>
  </si>
  <si>
    <t xml:space="preserve">stimularea investitiilor realizate de operatorii economici in vederea reducerii consumului de energie si cresterii eficientei energetice a activitatii economice;Productia  energiei din surse regenerabile </t>
  </si>
  <si>
    <t xml:space="preserve">POIM ,Buget de stat , Buget Local ,  CAA </t>
  </si>
  <si>
    <t xml:space="preserve">Arad </t>
  </si>
  <si>
    <t>Digitalizarea infrastructurii de apa si apă uzata a operatorului regional în municipiul Arad-contorizare inteligentă</t>
  </si>
  <si>
    <t>creșterea gradului de contorizare inteligentă la nivelul Microsistemului ARAD, precum și optimizarea consumului de apă, utilizarea rațională a resurselor de apă și reducerea pierderilor de apă în zona de furnizare.</t>
  </si>
  <si>
    <t>Prima conectare la sistemul public de alimentare cu apă și /sau de canalizare</t>
  </si>
  <si>
    <t xml:space="preserve">Municipiul Arad </t>
  </si>
  <si>
    <t>19 gospodării de racordat la reteaua publică de canalizare    17 gospodării de bransare la rețeaua publică de alimentare cu apă și racordare la rețeaua publică de canalizare</t>
  </si>
  <si>
    <t>PNRR</t>
  </si>
  <si>
    <t>Comuna Dorobanți</t>
  </si>
  <si>
    <t xml:space="preserve">15 gospodării de bransare la rețeaua publică de alimentare cu apă </t>
  </si>
  <si>
    <t>Comuna Ghioroc</t>
  </si>
  <si>
    <t>1 gospodărie de bransare la rețeaua publică de alimentare cu apă                                          3 gospodării de bransare la rețeaua publică de alimentare cu apă și racordare la rețeaua publică de canalizare</t>
  </si>
  <si>
    <t>Comuna Macea</t>
  </si>
  <si>
    <t>2 gospodării de racordat la reteaua publică de canalizare,   8 gospodării de bransare la rețeaua publică de alimentare cu apă  și 3 gospodării de bransare la rețeaua publică de alimentare cu apă și racordare la canalizare</t>
  </si>
  <si>
    <t>Orașul Nădlac</t>
  </si>
  <si>
    <t xml:space="preserve">73 gospodării de bransare la rețeaua publică de alimentare cu apă </t>
  </si>
  <si>
    <t>Oraș Pecica</t>
  </si>
  <si>
    <t>13 gospodării de racordat la reteaua publică de canalizare,   30 gospodării de bransare la rețeaua publică de alimentare cu apă  și 23 gospodării de bransare la rețeaua publică de alimentare cu apă și racordare la canalizare</t>
  </si>
  <si>
    <t xml:space="preserve">Oraș Pâncota </t>
  </si>
  <si>
    <t>4 gospodării de racordat la reteaua publică de canalizare,   24 gospodării de bransare la rețeaua publică de alimentare cu apă  și 7gospodării de bransare la rețeaua publică de alimentare cu apă și racordare la canalizare</t>
  </si>
  <si>
    <t xml:space="preserve">Oraș Sântana </t>
  </si>
  <si>
    <t xml:space="preserve">1 gospodărie de racordat la reteaua publică de canalizare și   6  gospodării de bransare la rețeaua publică de alimentare cu apă </t>
  </si>
  <si>
    <t xml:space="preserve">Comuna Șiria </t>
  </si>
  <si>
    <t xml:space="preserve">  36  gospodării de bransare la rețeaua publică de alimentare cu apă </t>
  </si>
  <si>
    <t xml:space="preserve">Comuna Șofronea </t>
  </si>
  <si>
    <t>14 gospodării de racordat la reteaua publică de canalizare,   4 gospodării de bransare la rețeaua publică de alimentare cu apă  și 5 gospodării de bransare la rețeaua publică de alimentare cu apă și racordare la canalizare</t>
  </si>
  <si>
    <t>Comuna Vladimirescu</t>
  </si>
  <si>
    <t xml:space="preserve">   1 gospodărie de bransare la rețeaua publică de alimentare cu apă  și  1 gospodărie de bransare la rețeaua publică de alimentare cu apă și racordare la canalizare</t>
  </si>
  <si>
    <t>Comuna Zerind</t>
  </si>
  <si>
    <t xml:space="preserve">155  gospodării de bransare la rețeaua publică de alimentare cu apă </t>
  </si>
  <si>
    <t xml:space="preserve">Comuna Zădăreni </t>
  </si>
  <si>
    <t>37 gospodării de racordat la reteaua publică de canalizare,   25  gospodării de bransare la rețeaua publică de alimentare cu apă  și 10 gospodării de bransare la rețeaua publică de alimentare cu apă și racordare la canalizare</t>
  </si>
  <si>
    <t xml:space="preserve">Comuna Zărand </t>
  </si>
  <si>
    <t xml:space="preserve">26 gospodării de bransare la rețeaua publică de alimentare cu apă </t>
  </si>
  <si>
    <t xml:space="preserve">1.      Lista investițiilor prioritare pentru dezvoltarea/modernizarea sistemului de alimentare cu apă si de canalizare incluse in SF  aprobat in anul 2021 propuse prin PODD </t>
  </si>
  <si>
    <r>
      <t>2.</t>
    </r>
    <r>
      <rPr>
        <b/>
        <sz val="7"/>
        <color indexed="8"/>
        <rFont val="Times New Roman"/>
        <family val="1"/>
      </rPr>
      <t xml:space="preserve">      </t>
    </r>
    <r>
      <rPr>
        <b/>
        <sz val="12"/>
        <color indexed="8"/>
        <rFont val="Calibri"/>
        <family val="2"/>
      </rPr>
      <t xml:space="preserve">Lista investițiilor pentru dezvoltarea/modernizarea sistemului de alimentare cu apă si de canalizare POIM </t>
    </r>
  </si>
  <si>
    <r>
      <t>73</t>
    </r>
    <r>
      <rPr>
        <b/>
        <sz val="7"/>
        <color indexed="8"/>
        <rFont val="Times New Roman"/>
        <family val="1"/>
      </rPr>
      <t xml:space="preserve">    </t>
    </r>
    <r>
      <rPr>
        <b/>
        <sz val="12"/>
        <color indexed="8"/>
        <rFont val="Calibri"/>
        <family val="2"/>
      </rPr>
      <t xml:space="preserve">Lista investițiilor pentru dezvoltarea/modernizarea sistemului de alimentare cu apă si de canalizare PNRR </t>
    </r>
  </si>
  <si>
    <t>EURO</t>
  </si>
  <si>
    <r>
      <t>1.</t>
    </r>
    <r>
      <rPr>
        <b/>
        <sz val="7"/>
        <color indexed="8"/>
        <rFont val="Times New Roman"/>
        <family val="1"/>
      </rPr>
      <t xml:space="preserve">      </t>
    </r>
    <r>
      <rPr>
        <b/>
        <sz val="12"/>
        <color indexed="8"/>
        <rFont val="Calibri"/>
        <family val="2"/>
      </rPr>
      <t xml:space="preserve">Lista investițiilor pentru conformare cu Directiva Apa Potabila 98/1983 </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</si>
</sst>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000"/>
    <numFmt numFmtId="181" formatCode="_ * #,##0_ ;_ * \-#,##0_ ;_ * &quot;-&quot;_ ;_ @_ "/>
    <numFmt numFmtId="182" formatCode="_ * #,##0.00_ ;_ * \-#,##0.00_ ;_ * &quot;-&quot;??_ ;_ @_ "/>
    <numFmt numFmtId="183" formatCode="_^\ #,##0.000;\-* #,##0.000;_^\ &quot;-&quot;;_-@_-"/>
    <numFmt numFmtId="184" formatCode="0.0"/>
  </numFmts>
  <fonts count="53">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b/>
      <sz val="7"/>
      <color indexed="8"/>
      <name val="Times New Roman"/>
      <family val="1"/>
    </font>
    <font>
      <sz val="12"/>
      <color indexed="8"/>
      <name val="Calibri"/>
      <family val="2"/>
    </font>
    <font>
      <b/>
      <sz val="18"/>
      <color indexed="8"/>
      <name val="Calibri"/>
      <family val="2"/>
    </font>
    <font>
      <sz val="8"/>
      <name val="Calibri"/>
      <family val="2"/>
    </font>
    <font>
      <u val="single"/>
      <sz val="11"/>
      <color indexed="20"/>
      <name val="Calibri"/>
      <family val="2"/>
    </font>
    <font>
      <u val="single"/>
      <sz val="11"/>
      <color indexed="12"/>
      <name val="Calibri"/>
      <family val="2"/>
    </font>
    <font>
      <sz val="10"/>
      <name val="Arial"/>
      <family val="2"/>
    </font>
    <font>
      <b/>
      <sz val="12"/>
      <color indexed="8"/>
      <name val="Times New Roman"/>
      <family val="1"/>
    </font>
    <font>
      <b/>
      <sz val="14"/>
      <name val="Calibri"/>
      <family val="2"/>
    </font>
    <font>
      <sz val="14"/>
      <color indexed="8"/>
      <name val="Calibri"/>
      <family val="2"/>
    </font>
    <font>
      <b/>
      <sz val="11"/>
      <color indexed="8"/>
      <name val="Times New Roman"/>
      <family val="1"/>
    </font>
    <font>
      <sz val="12"/>
      <name val="Calibri"/>
      <family val="2"/>
    </font>
    <font>
      <b/>
      <sz val="11"/>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sz val="11"/>
      <color indexed="10"/>
      <name val="Calibri"/>
      <family val="2"/>
    </font>
    <font>
      <sz val="11"/>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rgb="FFFFC00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color indexed="63"/>
      </left>
      <right style="thin"/>
      <top>
        <color indexed="63"/>
      </top>
      <bottom style="thin"/>
    </border>
    <border>
      <left/>
      <right style="thin"/>
      <top style="thin"/>
      <bottom style="thin"/>
    </border>
    <border>
      <left style="thin"/>
      <right>
        <color indexed="63"/>
      </right>
      <top>
        <color indexed="63"/>
      </top>
      <bottom>
        <color indexed="63"/>
      </bottom>
    </border>
    <border>
      <left style="thin"/>
      <right style="thin"/>
      <top>
        <color indexed="63"/>
      </top>
      <bottom style="thin"/>
    </border>
    <border>
      <left style="medium"/>
      <right>
        <color indexed="63"/>
      </right>
      <top/>
      <bottom style="medium"/>
    </border>
    <border>
      <left/>
      <right/>
      <top style="thin"/>
      <bottom style="thin"/>
    </border>
    <border>
      <left/>
      <right/>
      <top style="medium"/>
      <bottom/>
    </border>
    <border>
      <left/>
      <right/>
      <top/>
      <bottom style="mediu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3"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1"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84">
    <xf numFmtId="0" fontId="0" fillId="0" borderId="0" xfId="0" applyFont="1" applyAlignment="1">
      <alignment/>
    </xf>
    <xf numFmtId="0" fontId="4" fillId="0" borderId="0" xfId="0" applyFont="1" applyAlignment="1">
      <alignment horizontal="left" vertical="center"/>
    </xf>
    <xf numFmtId="0" fontId="6" fillId="0" borderId="10" xfId="0" applyFont="1" applyBorder="1" applyAlignment="1">
      <alignment horizontal="justify" vertical="center" wrapText="1"/>
    </xf>
    <xf numFmtId="3" fontId="4" fillId="0" borderId="10" xfId="0" applyNumberFormat="1" applyFont="1" applyBorder="1" applyAlignment="1">
      <alignment horizontal="right" vertical="center" wrapText="1"/>
    </xf>
    <xf numFmtId="0" fontId="6" fillId="0" borderId="11" xfId="0" applyFont="1" applyBorder="1" applyAlignment="1">
      <alignment horizontal="justify" vertical="center" wrapText="1"/>
    </xf>
    <xf numFmtId="0" fontId="6"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0" xfId="0" applyFont="1" applyAlignment="1">
      <alignment vertical="center"/>
    </xf>
    <xf numFmtId="0" fontId="6" fillId="0" borderId="11" xfId="0" applyFont="1" applyFill="1" applyBorder="1" applyAlignment="1">
      <alignment horizontal="justify" vertical="center" wrapText="1"/>
    </xf>
    <xf numFmtId="0" fontId="0" fillId="0" borderId="11" xfId="0" applyBorder="1" applyAlignment="1">
      <alignment/>
    </xf>
    <xf numFmtId="3" fontId="0" fillId="0" borderId="0" xfId="0" applyNumberFormat="1" applyAlignment="1">
      <alignment/>
    </xf>
    <xf numFmtId="0" fontId="2" fillId="0" borderId="0" xfId="0" applyFont="1" applyFill="1" applyBorder="1" applyAlignment="1">
      <alignment/>
    </xf>
    <xf numFmtId="0" fontId="6" fillId="0" borderId="0" xfId="0" applyFont="1" applyFill="1" applyBorder="1" applyAlignment="1">
      <alignment horizontal="justify" vertical="center" wrapText="1"/>
    </xf>
    <xf numFmtId="0" fontId="0" fillId="33" borderId="0" xfId="0" applyFill="1" applyBorder="1" applyAlignment="1">
      <alignment horizontal="center"/>
    </xf>
    <xf numFmtId="0" fontId="0" fillId="33" borderId="11" xfId="0" applyFill="1" applyBorder="1" applyAlignment="1">
      <alignment horizontal="center"/>
    </xf>
    <xf numFmtId="0" fontId="6" fillId="33" borderId="11" xfId="0"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3" fontId="0" fillId="0" borderId="11" xfId="0" applyNumberFormat="1" applyFill="1" applyBorder="1" applyAlignment="1">
      <alignment/>
    </xf>
    <xf numFmtId="0" fontId="6" fillId="33"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0" fillId="0" borderId="11" xfId="0" applyFill="1" applyBorder="1" applyAlignment="1">
      <alignment horizontal="center"/>
    </xf>
    <xf numFmtId="3" fontId="6" fillId="0" borderId="11"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3" fontId="6" fillId="33" borderId="12" xfId="0" applyNumberFormat="1" applyFont="1" applyFill="1" applyBorder="1" applyAlignment="1">
      <alignment horizontal="center" vertical="center" wrapText="1"/>
    </xf>
    <xf numFmtId="0" fontId="0" fillId="33" borderId="12" xfId="0" applyFill="1" applyBorder="1" applyAlignment="1">
      <alignment horizontal="center"/>
    </xf>
    <xf numFmtId="0" fontId="0" fillId="0" borderId="0" xfId="0" applyAlignment="1">
      <alignment horizontal="center"/>
    </xf>
    <xf numFmtId="3" fontId="0" fillId="33" borderId="11" xfId="0" applyNumberFormat="1" applyFill="1" applyBorder="1" applyAlignment="1">
      <alignment/>
    </xf>
    <xf numFmtId="0" fontId="0" fillId="33" borderId="0" xfId="0" applyFill="1" applyAlignment="1">
      <alignment/>
    </xf>
    <xf numFmtId="3" fontId="0" fillId="0" borderId="11" xfId="0" applyNumberFormat="1" applyBorder="1" applyAlignment="1">
      <alignment/>
    </xf>
    <xf numFmtId="0" fontId="6" fillId="33" borderId="0" xfId="0" applyFont="1" applyFill="1" applyBorder="1" applyAlignment="1">
      <alignment horizontal="center" vertical="center" wrapText="1"/>
    </xf>
    <xf numFmtId="3" fontId="0" fillId="33" borderId="11" xfId="0" applyNumberFormat="1" applyFill="1" applyBorder="1" applyAlignment="1">
      <alignment horizontal="center"/>
    </xf>
    <xf numFmtId="0" fontId="2" fillId="0" borderId="0" xfId="0" applyFont="1" applyAlignment="1">
      <alignment/>
    </xf>
    <xf numFmtId="0" fontId="0" fillId="33" borderId="0" xfId="0" applyFill="1" applyBorder="1" applyAlignment="1">
      <alignment/>
    </xf>
    <xf numFmtId="0" fontId="2" fillId="0" borderId="13" xfId="0" applyFont="1" applyFill="1" applyBorder="1" applyAlignment="1">
      <alignment/>
    </xf>
    <xf numFmtId="0" fontId="6" fillId="34" borderId="11" xfId="0" applyFont="1" applyFill="1" applyBorder="1" applyAlignment="1">
      <alignment horizontal="center" vertical="center" wrapText="1"/>
    </xf>
    <xf numFmtId="3" fontId="50" fillId="0" borderId="0" xfId="0" applyNumberFormat="1" applyFont="1" applyAlignment="1">
      <alignment/>
    </xf>
    <xf numFmtId="0" fontId="0" fillId="0" borderId="11" xfId="0" applyBorder="1" applyAlignment="1">
      <alignment horizontal="center"/>
    </xf>
    <xf numFmtId="0" fontId="2" fillId="0" borderId="0" xfId="0" applyFont="1" applyAlignment="1">
      <alignment wrapText="1"/>
    </xf>
    <xf numFmtId="0" fontId="4" fillId="0" borderId="11" xfId="0" applyFont="1" applyBorder="1" applyAlignment="1">
      <alignment horizontal="center" vertical="center" wrapText="1"/>
    </xf>
    <xf numFmtId="0" fontId="2" fillId="0" borderId="11" xfId="0" applyFont="1" applyBorder="1" applyAlignment="1">
      <alignment/>
    </xf>
    <xf numFmtId="0" fontId="4" fillId="0" borderId="0" xfId="0" applyFont="1" applyAlignment="1">
      <alignment horizontal="left" vertical="center" wrapText="1"/>
    </xf>
    <xf numFmtId="0" fontId="14" fillId="8" borderId="0" xfId="0" applyFont="1" applyFill="1" applyAlignment="1">
      <alignment wrapText="1"/>
    </xf>
    <xf numFmtId="0" fontId="2" fillId="0" borderId="11" xfId="0" applyFont="1" applyBorder="1" applyAlignment="1">
      <alignment wrapText="1"/>
    </xf>
    <xf numFmtId="4" fontId="0" fillId="0" borderId="11" xfId="0" applyNumberFormat="1" applyBorder="1" applyAlignment="1">
      <alignment/>
    </xf>
    <xf numFmtId="0" fontId="0" fillId="0" borderId="11" xfId="0" applyBorder="1" applyAlignment="1">
      <alignment wrapText="1"/>
    </xf>
    <xf numFmtId="4" fontId="0" fillId="0" borderId="14" xfId="0" applyNumberFormat="1" applyBorder="1" applyAlignment="1">
      <alignment/>
    </xf>
    <xf numFmtId="0" fontId="2" fillId="22" borderId="11" xfId="0" applyFont="1" applyFill="1" applyBorder="1" applyAlignment="1">
      <alignment/>
    </xf>
    <xf numFmtId="4" fontId="0" fillId="22" borderId="14" xfId="0" applyNumberFormat="1" applyFill="1" applyBorder="1" applyAlignment="1">
      <alignment/>
    </xf>
    <xf numFmtId="0" fontId="0" fillId="0" borderId="14" xfId="0" applyBorder="1" applyAlignment="1">
      <alignment/>
    </xf>
    <xf numFmtId="0" fontId="2" fillId="22" borderId="15" xfId="0" applyFont="1" applyFill="1" applyBorder="1" applyAlignment="1">
      <alignment/>
    </xf>
    <xf numFmtId="4" fontId="0" fillId="22" borderId="11" xfId="0" applyNumberFormat="1" applyFill="1" applyBorder="1" applyAlignment="1">
      <alignment/>
    </xf>
    <xf numFmtId="0" fontId="2" fillId="0" borderId="16" xfId="0" applyFont="1" applyBorder="1" applyAlignment="1">
      <alignment wrapText="1"/>
    </xf>
    <xf numFmtId="0" fontId="0" fillId="0" borderId="17" xfId="0" applyBorder="1" applyAlignment="1">
      <alignment/>
    </xf>
    <xf numFmtId="0" fontId="0" fillId="0" borderId="16" xfId="0" applyBorder="1" applyAlignment="1">
      <alignment/>
    </xf>
    <xf numFmtId="4" fontId="2" fillId="14" borderId="11" xfId="0" applyNumberFormat="1" applyFont="1" applyFill="1" applyBorder="1" applyAlignment="1">
      <alignment/>
    </xf>
    <xf numFmtId="0" fontId="0" fillId="14" borderId="0" xfId="0" applyFill="1" applyAlignment="1">
      <alignment/>
    </xf>
    <xf numFmtId="2" fontId="0" fillId="0" borderId="11" xfId="0" applyNumberFormat="1" applyBorder="1" applyAlignment="1">
      <alignment/>
    </xf>
    <xf numFmtId="0" fontId="2" fillId="35" borderId="11" xfId="0" applyFont="1" applyFill="1" applyBorder="1" applyAlignment="1">
      <alignment/>
    </xf>
    <xf numFmtId="0" fontId="0" fillId="35" borderId="11" xfId="0" applyFill="1" applyBorder="1" applyAlignment="1">
      <alignment/>
    </xf>
    <xf numFmtId="4" fontId="0" fillId="35" borderId="11" xfId="0" applyNumberFormat="1" applyFill="1" applyBorder="1" applyAlignment="1">
      <alignment/>
    </xf>
    <xf numFmtId="0" fontId="0" fillId="35" borderId="0" xfId="0" applyFill="1" applyAlignment="1">
      <alignment/>
    </xf>
    <xf numFmtId="4" fontId="2" fillId="19" borderId="11" xfId="0" applyNumberFormat="1" applyFont="1" applyFill="1" applyBorder="1" applyAlignment="1">
      <alignment/>
    </xf>
    <xf numFmtId="0" fontId="0" fillId="19" borderId="11" xfId="0" applyFill="1" applyBorder="1" applyAlignment="1">
      <alignment/>
    </xf>
    <xf numFmtId="0" fontId="2" fillId="19" borderId="11" xfId="0" applyFont="1" applyFill="1" applyBorder="1" applyAlignment="1">
      <alignment/>
    </xf>
    <xf numFmtId="0" fontId="0" fillId="19" borderId="0" xfId="0" applyFill="1" applyAlignment="1">
      <alignment/>
    </xf>
    <xf numFmtId="0" fontId="2" fillId="19" borderId="0" xfId="0" applyFont="1" applyFill="1" applyAlignment="1">
      <alignment/>
    </xf>
    <xf numFmtId="0" fontId="2" fillId="9" borderId="11" xfId="0" applyFont="1" applyFill="1" applyBorder="1" applyAlignment="1">
      <alignment/>
    </xf>
    <xf numFmtId="4" fontId="2" fillId="35" borderId="11" xfId="0" applyNumberFormat="1" applyFont="1" applyFill="1" applyBorder="1" applyAlignment="1">
      <alignment/>
    </xf>
    <xf numFmtId="4" fontId="4" fillId="9" borderId="11" xfId="0" applyNumberFormat="1" applyFont="1" applyFill="1" applyBorder="1" applyAlignment="1">
      <alignment/>
    </xf>
    <xf numFmtId="0" fontId="6" fillId="9" borderId="0" xfId="0" applyFont="1" applyFill="1" applyAlignment="1">
      <alignment/>
    </xf>
    <xf numFmtId="0" fontId="15" fillId="0" borderId="11" xfId="0" applyFont="1" applyBorder="1" applyAlignment="1">
      <alignment vertical="top" wrapText="1"/>
    </xf>
    <xf numFmtId="173" fontId="0" fillId="0" borderId="11" xfId="42" applyFont="1" applyBorder="1" applyAlignment="1">
      <alignment vertical="top"/>
    </xf>
    <xf numFmtId="0" fontId="12" fillId="0" borderId="11" xfId="0" applyFont="1" applyBorder="1" applyAlignment="1">
      <alignment wrapText="1"/>
    </xf>
    <xf numFmtId="173" fontId="0" fillId="0" borderId="11" xfId="42" applyFont="1" applyBorder="1" applyAlignment="1">
      <alignment/>
    </xf>
    <xf numFmtId="2" fontId="4" fillId="0" borderId="11" xfId="0" applyNumberFormat="1" applyFont="1" applyBorder="1" applyAlignment="1">
      <alignment horizontal="justify" vertical="center" wrapText="1"/>
    </xf>
    <xf numFmtId="0" fontId="6" fillId="0" borderId="14" xfId="0" applyFont="1" applyBorder="1" applyAlignment="1">
      <alignment horizontal="justify" vertical="center" wrapText="1"/>
    </xf>
    <xf numFmtId="0" fontId="6" fillId="0" borderId="16" xfId="0" applyFont="1" applyBorder="1" applyAlignment="1">
      <alignment horizontal="justify" vertical="center" wrapText="1"/>
    </xf>
    <xf numFmtId="2" fontId="6" fillId="0" borderId="11" xfId="0" applyNumberFormat="1" applyFont="1" applyBorder="1" applyAlignment="1">
      <alignment horizontal="justify" vertical="center" wrapText="1"/>
    </xf>
    <xf numFmtId="2" fontId="0" fillId="0" borderId="0" xfId="0" applyNumberFormat="1" applyAlignment="1">
      <alignment/>
    </xf>
    <xf numFmtId="0" fontId="50" fillId="0" borderId="11" xfId="0" applyFont="1" applyBorder="1" applyAlignment="1">
      <alignment horizontal="center"/>
    </xf>
    <xf numFmtId="3" fontId="6" fillId="0" borderId="12" xfId="0" applyNumberFormat="1" applyFont="1" applyFill="1" applyBorder="1" applyAlignment="1">
      <alignment horizontal="center" vertical="center" wrapText="1"/>
    </xf>
    <xf numFmtId="3" fontId="0" fillId="0" borderId="11" xfId="0" applyNumberFormat="1" applyFill="1" applyBorder="1" applyAlignment="1">
      <alignment horizontal="center"/>
    </xf>
    <xf numFmtId="3" fontId="50" fillId="0" borderId="11" xfId="0" applyNumberFormat="1" applyFont="1" applyBorder="1" applyAlignment="1">
      <alignment/>
    </xf>
    <xf numFmtId="3" fontId="50" fillId="0" borderId="11" xfId="0" applyNumberFormat="1" applyFont="1" applyBorder="1" applyAlignment="1">
      <alignment horizontal="center"/>
    </xf>
    <xf numFmtId="0" fontId="0" fillId="0" borderId="18" xfId="0" applyFill="1" applyBorder="1" applyAlignment="1">
      <alignment horizontal="center"/>
    </xf>
    <xf numFmtId="0" fontId="4" fillId="0" borderId="11" xfId="0" applyFont="1" applyFill="1" applyBorder="1" applyAlignment="1">
      <alignment horizontal="justify" vertical="center" wrapText="1"/>
    </xf>
    <xf numFmtId="3" fontId="4" fillId="0" borderId="11" xfId="0" applyNumberFormat="1" applyFont="1" applyFill="1" applyBorder="1" applyAlignment="1">
      <alignment vertical="center" wrapText="1"/>
    </xf>
    <xf numFmtId="0" fontId="0" fillId="0" borderId="0" xfId="0" applyFill="1" applyAlignment="1">
      <alignment/>
    </xf>
    <xf numFmtId="0" fontId="50" fillId="0" borderId="11" xfId="0" applyFont="1" applyFill="1" applyBorder="1" applyAlignment="1">
      <alignment/>
    </xf>
    <xf numFmtId="0" fontId="50" fillId="0" borderId="11" xfId="0" applyFont="1" applyBorder="1" applyAlignment="1">
      <alignment/>
    </xf>
    <xf numFmtId="0" fontId="34" fillId="0" borderId="11" xfId="0" applyFont="1" applyFill="1" applyBorder="1" applyAlignment="1">
      <alignment/>
    </xf>
    <xf numFmtId="0" fontId="16" fillId="0" borderId="11" xfId="0" applyFont="1" applyFill="1" applyBorder="1" applyAlignment="1">
      <alignment horizontal="center" vertical="center" wrapText="1"/>
    </xf>
    <xf numFmtId="0" fontId="16" fillId="0" borderId="11" xfId="0" applyFont="1" applyFill="1" applyBorder="1" applyAlignment="1">
      <alignment horizontal="justify" vertical="center" wrapText="1"/>
    </xf>
    <xf numFmtId="0" fontId="16" fillId="0" borderId="19" xfId="0" applyFont="1" applyFill="1" applyBorder="1" applyAlignment="1">
      <alignment horizontal="center" vertical="center" wrapText="1"/>
    </xf>
    <xf numFmtId="3" fontId="16" fillId="0" borderId="11" xfId="0" applyNumberFormat="1" applyFont="1" applyFill="1" applyBorder="1" applyAlignment="1">
      <alignment horizontal="center" vertical="center" wrapText="1"/>
    </xf>
    <xf numFmtId="0" fontId="17" fillId="0" borderId="11" xfId="0" applyFont="1" applyFill="1" applyBorder="1" applyAlignment="1">
      <alignment horizontal="center" vertical="center"/>
    </xf>
    <xf numFmtId="9" fontId="34" fillId="0" borderId="11" xfId="0" applyNumberFormat="1" applyFont="1" applyFill="1" applyBorder="1" applyAlignment="1">
      <alignment horizontal="center"/>
    </xf>
    <xf numFmtId="0" fontId="34" fillId="0" borderId="11" xfId="0" applyFont="1" applyFill="1" applyBorder="1" applyAlignment="1">
      <alignment horizontal="center"/>
    </xf>
    <xf numFmtId="3" fontId="34" fillId="0" borderId="11" xfId="0" applyNumberFormat="1" applyFont="1" applyFill="1" applyBorder="1" applyAlignment="1">
      <alignment horizontal="center"/>
    </xf>
    <xf numFmtId="3" fontId="34" fillId="0" borderId="11" xfId="0" applyNumberFormat="1" applyFont="1" applyFill="1" applyBorder="1" applyAlignment="1">
      <alignment/>
    </xf>
    <xf numFmtId="0" fontId="34" fillId="0" borderId="11" xfId="0" applyFont="1" applyFill="1" applyBorder="1" applyAlignment="1">
      <alignment horizontal="center" wrapText="1"/>
    </xf>
    <xf numFmtId="0" fontId="11" fillId="0" borderId="11" xfId="0" applyFont="1" applyFill="1" applyBorder="1" applyAlignment="1">
      <alignment horizontal="center" vertical="center" wrapText="1"/>
    </xf>
    <xf numFmtId="3" fontId="34" fillId="0" borderId="11" xfId="0" applyNumberFormat="1" applyFont="1" applyFill="1" applyBorder="1" applyAlignment="1">
      <alignment horizontal="right"/>
    </xf>
    <xf numFmtId="0" fontId="16" fillId="0" borderId="11" xfId="0" applyFont="1" applyFill="1" applyBorder="1" applyAlignment="1">
      <alignment horizontal="center" vertical="center"/>
    </xf>
    <xf numFmtId="0" fontId="34" fillId="0" borderId="0" xfId="0" applyFont="1" applyFill="1" applyAlignment="1">
      <alignment/>
    </xf>
    <xf numFmtId="3" fontId="0" fillId="0" borderId="0" xfId="0" applyNumberFormat="1" applyFill="1" applyAlignment="1">
      <alignment/>
    </xf>
    <xf numFmtId="0" fontId="50" fillId="0" borderId="0" xfId="0" applyFont="1" applyAlignment="1">
      <alignment/>
    </xf>
    <xf numFmtId="0" fontId="52" fillId="0" borderId="0" xfId="0" applyFont="1" applyAlignment="1">
      <alignment/>
    </xf>
    <xf numFmtId="0" fontId="6" fillId="0"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0" fillId="0" borderId="11" xfId="0"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0" borderId="11" xfId="0" applyFont="1" applyBorder="1" applyAlignment="1">
      <alignment horizontal="justify" vertical="center" wrapText="1"/>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6" fillId="0" borderId="21" xfId="0" applyFont="1" applyBorder="1" applyAlignment="1">
      <alignment horizontal="left" vertical="center"/>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11" xfId="0" applyBorder="1" applyAlignment="1">
      <alignment horizontal="center"/>
    </xf>
    <xf numFmtId="0" fontId="4" fillId="0" borderId="0" xfId="0" applyFont="1" applyAlignment="1">
      <alignment horizontal="left" vertical="center"/>
    </xf>
    <xf numFmtId="0" fontId="0" fillId="0" borderId="11" xfId="0" applyBorder="1" applyAlignment="1">
      <alignment horizontal="center" wrapText="1"/>
    </xf>
    <xf numFmtId="0" fontId="6" fillId="0" borderId="11" xfId="0" applyFont="1" applyBorder="1" applyAlignment="1">
      <alignment horizontal="center" vertical="center" wrapText="1"/>
    </xf>
    <xf numFmtId="0" fontId="7" fillId="0" borderId="0" xfId="0" applyFont="1" applyAlignment="1">
      <alignment horizontal="left" vertical="center"/>
    </xf>
    <xf numFmtId="0" fontId="6" fillId="0" borderId="0" xfId="0" applyFont="1" applyFill="1" applyBorder="1" applyAlignment="1">
      <alignment horizontal="justify" vertical="center" wrapText="1"/>
    </xf>
    <xf numFmtId="0" fontId="0" fillId="0" borderId="0" xfId="0" applyAlignment="1">
      <alignment horizontal="center"/>
    </xf>
    <xf numFmtId="0" fontId="0" fillId="0" borderId="18" xfId="0" applyFill="1"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4" fillId="0" borderId="11" xfId="0" applyFont="1" applyBorder="1" applyAlignment="1">
      <alignment horizontal="center" vertical="center"/>
    </xf>
    <xf numFmtId="0" fontId="6" fillId="0" borderId="11" xfId="0" applyFont="1" applyFill="1" applyBorder="1" applyAlignment="1">
      <alignment horizontal="justify" vertical="center" wrapText="1"/>
    </xf>
    <xf numFmtId="0" fontId="7" fillId="0" borderId="0" xfId="0" applyFont="1" applyAlignment="1">
      <alignment horizontal="center" vertical="center"/>
    </xf>
    <xf numFmtId="0" fontId="4" fillId="0" borderId="19" xfId="0" applyFont="1" applyBorder="1" applyAlignment="1">
      <alignment horizontal="right" vertical="center" wrapText="1"/>
    </xf>
    <xf numFmtId="0" fontId="4" fillId="0" borderId="22" xfId="0" applyFont="1" applyBorder="1" applyAlignment="1">
      <alignment horizontal="right" vertical="center" wrapText="1"/>
    </xf>
    <xf numFmtId="0" fontId="4" fillId="0" borderId="10" xfId="0" applyFont="1" applyBorder="1" applyAlignment="1">
      <alignment horizontal="right" vertical="center" wrapText="1"/>
    </xf>
    <xf numFmtId="0" fontId="6" fillId="0" borderId="21" xfId="0" applyFont="1" applyBorder="1" applyAlignment="1">
      <alignment horizontal="justify" vertical="center"/>
    </xf>
    <xf numFmtId="3" fontId="34" fillId="0" borderId="14" xfId="0" applyNumberFormat="1" applyFont="1" applyFill="1" applyBorder="1" applyAlignment="1">
      <alignment horizontal="center" wrapText="1"/>
    </xf>
    <xf numFmtId="3" fontId="34" fillId="0" borderId="20" xfId="0" applyNumberFormat="1" applyFont="1" applyFill="1" applyBorder="1" applyAlignment="1">
      <alignment horizontal="center" wrapText="1"/>
    </xf>
    <xf numFmtId="3" fontId="34" fillId="0" borderId="16" xfId="0" applyNumberFormat="1" applyFont="1" applyFill="1" applyBorder="1" applyAlignment="1">
      <alignment horizontal="center" wrapText="1"/>
    </xf>
    <xf numFmtId="0" fontId="3" fillId="0" borderId="0" xfId="0" applyFont="1" applyAlignment="1">
      <alignment horizontal="left" vertical="center"/>
    </xf>
    <xf numFmtId="0" fontId="16" fillId="0" borderId="14" xfId="0" applyFont="1" applyFill="1" applyBorder="1" applyAlignment="1">
      <alignment horizontal="center" vertical="center" wrapText="1"/>
    </xf>
    <xf numFmtId="0" fontId="17" fillId="0" borderId="11" xfId="0" applyFont="1" applyFill="1" applyBorder="1" applyAlignment="1">
      <alignment horizontal="center"/>
    </xf>
    <xf numFmtId="0" fontId="34" fillId="0" borderId="11" xfId="0" applyFont="1" applyFill="1" applyBorder="1" applyAlignment="1">
      <alignment horizontal="center" wrapText="1"/>
    </xf>
    <xf numFmtId="0" fontId="18" fillId="0" borderId="11" xfId="0" applyFont="1" applyFill="1" applyBorder="1" applyAlignment="1">
      <alignment horizontal="center" vertical="center"/>
    </xf>
    <xf numFmtId="0" fontId="16" fillId="0" borderId="12" xfId="0" applyFont="1" applyFill="1" applyBorder="1" applyAlignment="1">
      <alignment horizontal="center" vertical="center" wrapText="1"/>
    </xf>
    <xf numFmtId="0" fontId="34" fillId="0" borderId="13" xfId="0" applyFont="1" applyFill="1" applyBorder="1" applyAlignment="1">
      <alignment horizontal="center" wrapText="1"/>
    </xf>
    <xf numFmtId="0" fontId="34" fillId="0" borderId="18" xfId="0" applyFont="1" applyFill="1" applyBorder="1" applyAlignment="1">
      <alignment horizontal="center" wrapText="1"/>
    </xf>
    <xf numFmtId="0" fontId="34" fillId="0" borderId="13" xfId="0" applyFont="1" applyFill="1" applyBorder="1" applyAlignment="1">
      <alignment horizontal="center"/>
    </xf>
    <xf numFmtId="0" fontId="34" fillId="0" borderId="18" xfId="0" applyFont="1" applyFill="1" applyBorder="1" applyAlignment="1">
      <alignment horizontal="center"/>
    </xf>
    <xf numFmtId="0" fontId="13" fillId="8" borderId="23" xfId="0" applyFont="1" applyFill="1" applyBorder="1" applyAlignment="1">
      <alignment horizontal="left" vertical="center" wrapText="1"/>
    </xf>
    <xf numFmtId="0" fontId="13" fillId="8" borderId="0" xfId="0" applyFont="1" applyFill="1" applyAlignment="1">
      <alignment horizontal="left" vertical="center" wrapText="1"/>
    </xf>
    <xf numFmtId="0" fontId="4" fillId="0" borderId="11" xfId="0" applyFont="1" applyBorder="1" applyAlignment="1">
      <alignment horizontal="center" vertical="center" wrapText="1"/>
    </xf>
    <xf numFmtId="0" fontId="2" fillId="0" borderId="14" xfId="0" applyFont="1" applyBorder="1" applyAlignment="1">
      <alignment horizontal="center"/>
    </xf>
    <xf numFmtId="0" fontId="2" fillId="0" borderId="20"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horizontal="center"/>
    </xf>
    <xf numFmtId="0" fontId="0" fillId="0" borderId="11" xfId="0" applyBorder="1" applyAlignment="1">
      <alignment horizontal="center" vertical="center"/>
    </xf>
    <xf numFmtId="0" fontId="2"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wrapText="1"/>
    </xf>
    <xf numFmtId="0" fontId="4" fillId="14" borderId="11" xfId="0" applyFont="1" applyFill="1" applyBorder="1" applyAlignment="1">
      <alignment horizontal="center"/>
    </xf>
    <xf numFmtId="0" fontId="2" fillId="4" borderId="11" xfId="0" applyFont="1" applyFill="1" applyBorder="1" applyAlignment="1">
      <alignment horizontal="center"/>
    </xf>
    <xf numFmtId="0" fontId="2" fillId="0" borderId="11" xfId="0" applyFont="1" applyBorder="1" applyAlignment="1">
      <alignment horizontal="center"/>
    </xf>
    <xf numFmtId="0" fontId="0" fillId="19" borderId="11" xfId="0" applyFill="1" applyBorder="1" applyAlignment="1">
      <alignment horizontal="center"/>
    </xf>
    <xf numFmtId="0" fontId="4" fillId="9" borderId="11" xfId="0" applyFont="1" applyFill="1" applyBorder="1" applyAlignment="1">
      <alignment horizontal="center"/>
    </xf>
    <xf numFmtId="0" fontId="4" fillId="36" borderId="0" xfId="0" applyFont="1" applyFill="1" applyAlignment="1">
      <alignment horizontal="left" vertical="center"/>
    </xf>
    <xf numFmtId="0" fontId="0" fillId="0" borderId="14" xfId="0" applyBorder="1" applyAlignment="1">
      <alignment horizontal="center" wrapText="1"/>
    </xf>
    <xf numFmtId="0" fontId="0" fillId="0" borderId="16" xfId="0" applyBorder="1" applyAlignment="1">
      <alignment horizont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top" wrapText="1"/>
    </xf>
    <xf numFmtId="0" fontId="6" fillId="0" borderId="16" xfId="0" applyFont="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Y92"/>
  <sheetViews>
    <sheetView zoomScale="140" zoomScaleNormal="140" zoomScalePageLayoutView="0" workbookViewId="0" topLeftCell="B15">
      <selection activeCell="G6" sqref="G6"/>
    </sheetView>
  </sheetViews>
  <sheetFormatPr defaultColWidth="9.140625" defaultRowHeight="15"/>
  <cols>
    <col min="1" max="1" width="0" style="0" hidden="1" customWidth="1"/>
    <col min="3" max="3" width="12.57421875" style="0" customWidth="1"/>
    <col min="4" max="4" width="25.8515625" style="0" customWidth="1"/>
    <col min="5" max="5" width="20.28125" style="0" customWidth="1"/>
    <col min="6" max="6" width="14.00390625" style="0" customWidth="1"/>
    <col min="7" max="7" width="23.00390625" style="0" customWidth="1"/>
    <col min="8" max="8" width="19.421875" style="0" customWidth="1"/>
    <col min="9" max="9" width="17.140625" style="0" customWidth="1"/>
    <col min="10" max="10" width="17.8515625" style="0" customWidth="1"/>
    <col min="11" max="11" width="28.140625" style="0" customWidth="1"/>
    <col min="12" max="12" width="13.140625" style="0" customWidth="1"/>
    <col min="13" max="13" width="14.57421875" style="0" customWidth="1"/>
    <col min="14" max="14" width="20.140625" style="0" customWidth="1"/>
    <col min="15" max="15" width="16.8515625" style="0" customWidth="1"/>
    <col min="16" max="16" width="12.28125" style="0" customWidth="1"/>
    <col min="17" max="17" width="8.8515625" style="0" bestFit="1" customWidth="1"/>
    <col min="18" max="18" width="11.57421875" style="0" customWidth="1"/>
    <col min="19" max="19" width="10.8515625" style="0" customWidth="1"/>
    <col min="20" max="20" width="11.140625" style="0" customWidth="1"/>
    <col min="21" max="21" width="11.28125" style="0" customWidth="1"/>
    <col min="22" max="22" width="12.00390625" style="0" hidden="1" customWidth="1"/>
    <col min="23" max="23" width="11.421875" style="0" hidden="1" customWidth="1"/>
  </cols>
  <sheetData>
    <row r="1" spans="2:13" ht="23.25">
      <c r="B1" s="135" t="s">
        <v>48</v>
      </c>
      <c r="C1" s="135"/>
      <c r="D1" s="135"/>
      <c r="E1" s="135"/>
      <c r="F1" s="135"/>
      <c r="G1" s="135"/>
      <c r="H1" s="135"/>
      <c r="I1" s="135"/>
      <c r="J1" s="135"/>
      <c r="K1" s="135"/>
      <c r="L1" s="135"/>
      <c r="M1" s="135"/>
    </row>
    <row r="3" spans="2:20" ht="15.75">
      <c r="B3" s="7" t="s">
        <v>474</v>
      </c>
      <c r="C3" s="7"/>
      <c r="D3" s="7"/>
      <c r="E3" s="7"/>
      <c r="F3" s="7"/>
      <c r="G3" s="7"/>
      <c r="H3" s="7"/>
      <c r="I3" s="7"/>
      <c r="J3" s="7"/>
      <c r="K3" s="7"/>
      <c r="L3" s="7"/>
      <c r="M3" s="7"/>
      <c r="N3" s="7"/>
      <c r="T3" s="106" t="s">
        <v>473</v>
      </c>
    </row>
    <row r="4" spans="2:21" ht="15.75">
      <c r="B4" s="126" t="s">
        <v>0</v>
      </c>
      <c r="C4" s="133" t="s">
        <v>26</v>
      </c>
      <c r="D4" s="133"/>
      <c r="E4" s="133"/>
      <c r="F4" s="133"/>
      <c r="G4" s="133"/>
      <c r="H4" s="133"/>
      <c r="I4" s="133"/>
      <c r="J4" s="133"/>
      <c r="K4" s="133" t="s">
        <v>30</v>
      </c>
      <c r="L4" s="133"/>
      <c r="M4" s="133"/>
      <c r="N4" s="133"/>
      <c r="O4" s="133"/>
      <c r="P4" s="9"/>
      <c r="Q4" s="125" t="s">
        <v>128</v>
      </c>
      <c r="R4" s="125"/>
      <c r="S4" s="125"/>
      <c r="T4" s="125"/>
      <c r="U4" s="125"/>
    </row>
    <row r="5" spans="2:21" ht="63">
      <c r="B5" s="126"/>
      <c r="C5" s="5" t="s">
        <v>46</v>
      </c>
      <c r="D5" s="4" t="s">
        <v>1</v>
      </c>
      <c r="E5" s="4" t="s">
        <v>2</v>
      </c>
      <c r="F5" s="4" t="s">
        <v>3</v>
      </c>
      <c r="G5" s="4" t="s">
        <v>4</v>
      </c>
      <c r="H5" s="4" t="s">
        <v>5</v>
      </c>
      <c r="I5" s="4" t="s">
        <v>6</v>
      </c>
      <c r="J5" s="4" t="s">
        <v>7</v>
      </c>
      <c r="K5" s="4" t="s">
        <v>8</v>
      </c>
      <c r="L5" s="8" t="s">
        <v>27</v>
      </c>
      <c r="M5" s="8" t="s">
        <v>29</v>
      </c>
      <c r="N5" s="8" t="s">
        <v>31</v>
      </c>
      <c r="O5" s="8" t="s">
        <v>45</v>
      </c>
      <c r="P5" s="8" t="s">
        <v>28</v>
      </c>
      <c r="Q5" s="79">
        <v>2023</v>
      </c>
      <c r="R5" s="79">
        <v>2024</v>
      </c>
      <c r="S5" s="79">
        <v>2025</v>
      </c>
      <c r="T5" s="79">
        <v>2026</v>
      </c>
      <c r="U5" s="79">
        <v>2027</v>
      </c>
    </row>
    <row r="6" spans="2:22" ht="31.5">
      <c r="B6" s="15">
        <v>1</v>
      </c>
      <c r="C6" s="109" t="s">
        <v>93</v>
      </c>
      <c r="D6" s="15" t="s">
        <v>105</v>
      </c>
      <c r="E6" s="15">
        <v>28</v>
      </c>
      <c r="F6" s="15" t="s">
        <v>10</v>
      </c>
      <c r="G6" s="16">
        <v>60000</v>
      </c>
      <c r="H6" s="15" t="s">
        <v>146</v>
      </c>
      <c r="I6" s="5" t="s">
        <v>182</v>
      </c>
      <c r="J6" s="15">
        <v>2027</v>
      </c>
      <c r="K6" s="15" t="s">
        <v>121</v>
      </c>
      <c r="L6" s="14" t="s">
        <v>38</v>
      </c>
      <c r="M6" s="14" t="s">
        <v>38</v>
      </c>
      <c r="N6" s="14" t="s">
        <v>38</v>
      </c>
      <c r="O6" s="14" t="s">
        <v>38</v>
      </c>
      <c r="P6" s="14" t="s">
        <v>38</v>
      </c>
      <c r="Q6" s="14">
        <f>G6*0%</f>
        <v>0</v>
      </c>
      <c r="R6" s="14">
        <f>G6*0%</f>
        <v>0</v>
      </c>
      <c r="S6" s="14">
        <f>G6*0%</f>
        <v>0</v>
      </c>
      <c r="T6" s="14">
        <f>G6*50%</f>
        <v>30000</v>
      </c>
      <c r="U6" s="17">
        <f>G6*50%</f>
        <v>30000</v>
      </c>
      <c r="V6">
        <f>SUM(Q6:U6)</f>
        <v>60000</v>
      </c>
    </row>
    <row r="7" spans="2:22" ht="56.25" customHeight="1">
      <c r="B7" s="15">
        <v>2</v>
      </c>
      <c r="C7" s="110"/>
      <c r="D7" s="15" t="s">
        <v>122</v>
      </c>
      <c r="E7" s="15">
        <v>2</v>
      </c>
      <c r="F7" s="15" t="s">
        <v>9</v>
      </c>
      <c r="G7" s="16">
        <v>240000</v>
      </c>
      <c r="H7" s="15" t="s">
        <v>205</v>
      </c>
      <c r="I7" s="5" t="s">
        <v>182</v>
      </c>
      <c r="J7" s="15">
        <v>2024</v>
      </c>
      <c r="K7" s="15" t="s">
        <v>184</v>
      </c>
      <c r="L7" s="14">
        <v>2023</v>
      </c>
      <c r="M7" s="14">
        <v>2023</v>
      </c>
      <c r="N7" s="14">
        <v>2023</v>
      </c>
      <c r="O7" s="14">
        <v>2023</v>
      </c>
      <c r="P7" s="14">
        <v>2023</v>
      </c>
      <c r="Q7" s="14">
        <f>G7*3%</f>
        <v>7200</v>
      </c>
      <c r="R7" s="14">
        <f>G7*97%</f>
        <v>232800</v>
      </c>
      <c r="S7" s="14">
        <f>G7*0%</f>
        <v>0</v>
      </c>
      <c r="T7" s="14">
        <f>G7*0%</f>
        <v>0</v>
      </c>
      <c r="U7" s="17">
        <f>G7*0%</f>
        <v>0</v>
      </c>
      <c r="V7">
        <f>SUM(Q7:U7)</f>
        <v>240000</v>
      </c>
    </row>
    <row r="8" spans="2:22" ht="63">
      <c r="B8" s="15">
        <v>3</v>
      </c>
      <c r="C8" s="110"/>
      <c r="D8" s="15" t="s">
        <v>106</v>
      </c>
      <c r="E8" s="15">
        <v>6</v>
      </c>
      <c r="F8" s="15" t="s">
        <v>9</v>
      </c>
      <c r="G8" s="16">
        <v>150000</v>
      </c>
      <c r="H8" s="15" t="s">
        <v>142</v>
      </c>
      <c r="I8" s="15" t="s">
        <v>182</v>
      </c>
      <c r="J8" s="15">
        <v>2029</v>
      </c>
      <c r="K8" s="15" t="s">
        <v>123</v>
      </c>
      <c r="L8" s="14">
        <v>2027</v>
      </c>
      <c r="M8" s="14">
        <v>2027</v>
      </c>
      <c r="N8" s="14">
        <v>2027</v>
      </c>
      <c r="O8" s="14">
        <v>2027</v>
      </c>
      <c r="P8" s="14">
        <v>2027</v>
      </c>
      <c r="Q8" s="14">
        <v>0</v>
      </c>
      <c r="R8" s="14">
        <v>0</v>
      </c>
      <c r="S8" s="14">
        <v>0</v>
      </c>
      <c r="T8" s="14">
        <v>0</v>
      </c>
      <c r="U8" s="26">
        <v>150000</v>
      </c>
      <c r="V8">
        <f>SUM(Q8:U8)</f>
        <v>150000</v>
      </c>
    </row>
    <row r="9" spans="2:22" ht="72" customHeight="1">
      <c r="B9" s="15">
        <v>4</v>
      </c>
      <c r="C9" s="110"/>
      <c r="D9" s="15" t="s">
        <v>120</v>
      </c>
      <c r="E9" s="15">
        <v>1</v>
      </c>
      <c r="F9" s="15" t="s">
        <v>10</v>
      </c>
      <c r="G9" s="16">
        <v>20000</v>
      </c>
      <c r="H9" s="15" t="s">
        <v>146</v>
      </c>
      <c r="I9" s="5" t="s">
        <v>182</v>
      </c>
      <c r="J9" s="15">
        <v>2029</v>
      </c>
      <c r="K9" s="15" t="s">
        <v>129</v>
      </c>
      <c r="L9" s="14">
        <v>2027</v>
      </c>
      <c r="M9" s="14">
        <v>2027</v>
      </c>
      <c r="N9" s="14">
        <v>2027</v>
      </c>
      <c r="O9" s="14">
        <v>2027</v>
      </c>
      <c r="P9" s="14">
        <v>2027</v>
      </c>
      <c r="Q9" s="14">
        <f>G9*0%</f>
        <v>0</v>
      </c>
      <c r="R9" s="14">
        <f>G9*0%</f>
        <v>0</v>
      </c>
      <c r="S9" s="14">
        <v>0</v>
      </c>
      <c r="T9" s="14">
        <v>0</v>
      </c>
      <c r="U9" s="17">
        <v>20000</v>
      </c>
      <c r="V9">
        <f>SUM(Q9:U9)</f>
        <v>20000</v>
      </c>
    </row>
    <row r="10" spans="2:22" ht="63">
      <c r="B10" s="15">
        <v>5</v>
      </c>
      <c r="C10" s="109" t="s">
        <v>53</v>
      </c>
      <c r="D10" s="15" t="s">
        <v>107</v>
      </c>
      <c r="E10" s="15">
        <v>1500</v>
      </c>
      <c r="F10" s="15" t="s">
        <v>96</v>
      </c>
      <c r="G10" s="16">
        <v>450000</v>
      </c>
      <c r="H10" s="15" t="s">
        <v>145</v>
      </c>
      <c r="I10" s="15" t="s">
        <v>182</v>
      </c>
      <c r="J10" s="15">
        <v>2027</v>
      </c>
      <c r="K10" s="15" t="s">
        <v>124</v>
      </c>
      <c r="L10" s="14">
        <v>2025</v>
      </c>
      <c r="M10" s="14">
        <v>2025</v>
      </c>
      <c r="N10" s="14">
        <v>2025</v>
      </c>
      <c r="O10" s="14">
        <v>2025</v>
      </c>
      <c r="P10" s="14">
        <v>2025</v>
      </c>
      <c r="Q10" s="14">
        <f>G10*0%</f>
        <v>0</v>
      </c>
      <c r="R10" s="14">
        <f>G10*0%</f>
        <v>0</v>
      </c>
      <c r="S10" s="14">
        <v>200000</v>
      </c>
      <c r="T10" s="14">
        <v>120000</v>
      </c>
      <c r="U10" s="26">
        <v>130000</v>
      </c>
      <c r="V10">
        <f>SUM(Q10:U10)</f>
        <v>450000</v>
      </c>
    </row>
    <row r="11" spans="2:22" ht="31.5">
      <c r="B11" s="15">
        <v>6</v>
      </c>
      <c r="C11" s="110"/>
      <c r="D11" s="15" t="s">
        <v>104</v>
      </c>
      <c r="E11" s="15">
        <v>5</v>
      </c>
      <c r="F11" s="15" t="s">
        <v>10</v>
      </c>
      <c r="G11" s="16">
        <v>400000</v>
      </c>
      <c r="H11" s="15" t="s">
        <v>142</v>
      </c>
      <c r="I11" s="15" t="s">
        <v>182</v>
      </c>
      <c r="J11" s="15">
        <v>2027</v>
      </c>
      <c r="K11" s="15" t="s">
        <v>211</v>
      </c>
      <c r="L11" s="14">
        <v>2025</v>
      </c>
      <c r="M11" s="14">
        <v>2025</v>
      </c>
      <c r="N11" s="14">
        <v>2025</v>
      </c>
      <c r="O11" s="14">
        <v>2025</v>
      </c>
      <c r="P11" s="14">
        <v>2025</v>
      </c>
      <c r="Q11" s="14">
        <f>G11*0%</f>
        <v>0</v>
      </c>
      <c r="R11" s="14">
        <f>G11*0%</f>
        <v>0</v>
      </c>
      <c r="S11" s="14">
        <f>G11*3%</f>
        <v>12000</v>
      </c>
      <c r="T11" s="14">
        <f>G11*30%</f>
        <v>120000</v>
      </c>
      <c r="U11" s="26">
        <f>G11*67%</f>
        <v>268000</v>
      </c>
      <c r="V11">
        <f aca="true" t="shared" si="0" ref="V11:V17">SUM(Q11:U11)</f>
        <v>400000</v>
      </c>
    </row>
    <row r="12" spans="2:22" ht="31.5">
      <c r="B12" s="15">
        <v>7</v>
      </c>
      <c r="C12" s="110"/>
      <c r="D12" s="15" t="s">
        <v>85</v>
      </c>
      <c r="E12" s="16">
        <v>20</v>
      </c>
      <c r="F12" s="15" t="s">
        <v>10</v>
      </c>
      <c r="G12" s="16">
        <v>240000</v>
      </c>
      <c r="H12" s="15" t="s">
        <v>145</v>
      </c>
      <c r="I12" s="15" t="s">
        <v>182</v>
      </c>
      <c r="J12" s="15">
        <v>2027</v>
      </c>
      <c r="K12" s="18" t="s">
        <v>86</v>
      </c>
      <c r="L12" s="14">
        <v>2025</v>
      </c>
      <c r="M12" s="14">
        <v>2025</v>
      </c>
      <c r="N12" s="14">
        <v>2025</v>
      </c>
      <c r="O12" s="14">
        <v>2025</v>
      </c>
      <c r="P12" s="14">
        <v>2025</v>
      </c>
      <c r="Q12" s="14">
        <f>G12*0%</f>
        <v>0</v>
      </c>
      <c r="R12" s="14">
        <f>G12*0%</f>
        <v>0</v>
      </c>
      <c r="S12" s="14">
        <v>7000</v>
      </c>
      <c r="T12" s="14">
        <v>40000</v>
      </c>
      <c r="U12" s="26">
        <v>193000</v>
      </c>
      <c r="V12">
        <f t="shared" si="0"/>
        <v>240000</v>
      </c>
    </row>
    <row r="13" spans="2:22" ht="61.5" customHeight="1">
      <c r="B13" s="15">
        <v>8</v>
      </c>
      <c r="C13" s="15" t="s">
        <v>103</v>
      </c>
      <c r="D13" s="15" t="s">
        <v>109</v>
      </c>
      <c r="E13" s="15">
        <v>1</v>
      </c>
      <c r="F13" s="15" t="s">
        <v>10</v>
      </c>
      <c r="G13" s="16">
        <v>300000</v>
      </c>
      <c r="H13" s="15" t="s">
        <v>142</v>
      </c>
      <c r="I13" s="15" t="s">
        <v>182</v>
      </c>
      <c r="J13" s="15">
        <v>2026</v>
      </c>
      <c r="K13" s="15" t="s">
        <v>108</v>
      </c>
      <c r="L13" s="14">
        <v>2025</v>
      </c>
      <c r="M13" s="14">
        <v>2025</v>
      </c>
      <c r="N13" s="14">
        <v>2025</v>
      </c>
      <c r="O13" s="14">
        <v>2025</v>
      </c>
      <c r="P13" s="14">
        <v>2025</v>
      </c>
      <c r="Q13" s="14">
        <v>0</v>
      </c>
      <c r="R13" s="14">
        <v>0</v>
      </c>
      <c r="S13" s="14">
        <v>290000</v>
      </c>
      <c r="T13" s="14">
        <v>10000</v>
      </c>
      <c r="U13" s="26">
        <v>0</v>
      </c>
      <c r="V13">
        <f t="shared" si="0"/>
        <v>300000</v>
      </c>
    </row>
    <row r="14" spans="2:22" ht="60.75" customHeight="1">
      <c r="B14" s="15">
        <v>9</v>
      </c>
      <c r="C14" s="109" t="s">
        <v>80</v>
      </c>
      <c r="D14" s="15" t="s">
        <v>78</v>
      </c>
      <c r="E14" s="15">
        <v>1</v>
      </c>
      <c r="F14" s="15" t="s">
        <v>10</v>
      </c>
      <c r="G14" s="16">
        <v>400000</v>
      </c>
      <c r="H14" s="15" t="s">
        <v>145</v>
      </c>
      <c r="I14" s="15" t="s">
        <v>182</v>
      </c>
      <c r="J14" s="15">
        <v>2025</v>
      </c>
      <c r="K14" s="15" t="s">
        <v>79</v>
      </c>
      <c r="L14" s="14">
        <v>2023</v>
      </c>
      <c r="M14" s="14">
        <v>2023</v>
      </c>
      <c r="N14" s="14">
        <v>2023</v>
      </c>
      <c r="O14" s="14">
        <v>2023</v>
      </c>
      <c r="P14" s="14">
        <v>2023</v>
      </c>
      <c r="Q14" s="14">
        <f>G14*11%</f>
        <v>44000</v>
      </c>
      <c r="R14" s="14">
        <f>G14*7%</f>
        <v>28000.000000000004</v>
      </c>
      <c r="S14" s="14">
        <f>G14*82%</f>
        <v>328000</v>
      </c>
      <c r="T14" s="14">
        <f>G14*0%</f>
        <v>0</v>
      </c>
      <c r="U14" s="26">
        <f>G14*0%</f>
        <v>0</v>
      </c>
      <c r="V14">
        <f t="shared" si="0"/>
        <v>400000</v>
      </c>
    </row>
    <row r="15" spans="2:22" ht="59.25" customHeight="1">
      <c r="B15" s="15">
        <v>10</v>
      </c>
      <c r="C15" s="110"/>
      <c r="D15" s="15" t="s">
        <v>102</v>
      </c>
      <c r="E15" s="15">
        <v>1</v>
      </c>
      <c r="F15" s="15" t="s">
        <v>10</v>
      </c>
      <c r="G15" s="16">
        <v>200000</v>
      </c>
      <c r="H15" s="15" t="s">
        <v>142</v>
      </c>
      <c r="I15" s="15" t="s">
        <v>182</v>
      </c>
      <c r="J15" s="15">
        <v>2029</v>
      </c>
      <c r="K15" s="15" t="s">
        <v>108</v>
      </c>
      <c r="L15" s="14">
        <v>2026</v>
      </c>
      <c r="M15" s="14">
        <v>2026</v>
      </c>
      <c r="N15" s="14">
        <v>2026</v>
      </c>
      <c r="O15" s="14">
        <v>2026</v>
      </c>
      <c r="P15" s="14">
        <v>2026</v>
      </c>
      <c r="Q15" s="14">
        <v>0</v>
      </c>
      <c r="R15" s="14">
        <v>0</v>
      </c>
      <c r="S15" s="14">
        <v>0</v>
      </c>
      <c r="T15" s="14">
        <v>10000</v>
      </c>
      <c r="U15" s="26">
        <v>190000</v>
      </c>
      <c r="V15">
        <f t="shared" si="0"/>
        <v>200000</v>
      </c>
    </row>
    <row r="16" spans="2:22" ht="78.75">
      <c r="B16" s="15">
        <v>11</v>
      </c>
      <c r="C16" s="15" t="s">
        <v>76</v>
      </c>
      <c r="D16" s="15" t="s">
        <v>141</v>
      </c>
      <c r="E16" s="15">
        <v>0.4</v>
      </c>
      <c r="F16" s="15" t="s">
        <v>9</v>
      </c>
      <c r="G16" s="16">
        <v>30000</v>
      </c>
      <c r="H16" s="15" t="s">
        <v>142</v>
      </c>
      <c r="I16" s="5" t="s">
        <v>182</v>
      </c>
      <c r="J16" s="15">
        <v>2024</v>
      </c>
      <c r="K16" s="15" t="s">
        <v>75</v>
      </c>
      <c r="L16" s="14">
        <v>2024</v>
      </c>
      <c r="M16" s="14">
        <v>2024</v>
      </c>
      <c r="N16" s="14">
        <v>2024</v>
      </c>
      <c r="O16" s="14" t="s">
        <v>38</v>
      </c>
      <c r="P16" s="14"/>
      <c r="Q16" s="14">
        <v>1000</v>
      </c>
      <c r="R16" s="14">
        <v>29000</v>
      </c>
      <c r="S16" s="14">
        <v>0</v>
      </c>
      <c r="T16" s="14">
        <v>0</v>
      </c>
      <c r="U16" s="17">
        <v>0</v>
      </c>
      <c r="V16">
        <f t="shared" si="0"/>
        <v>30000</v>
      </c>
    </row>
    <row r="17" spans="2:22" ht="64.5" customHeight="1">
      <c r="B17" s="15">
        <v>12</v>
      </c>
      <c r="C17" s="15" t="s">
        <v>74</v>
      </c>
      <c r="D17" s="15" t="s">
        <v>185</v>
      </c>
      <c r="E17" s="15">
        <v>1</v>
      </c>
      <c r="F17" s="15" t="s">
        <v>10</v>
      </c>
      <c r="G17" s="16">
        <v>200000</v>
      </c>
      <c r="H17" s="15" t="s">
        <v>142</v>
      </c>
      <c r="I17" s="15" t="s">
        <v>182</v>
      </c>
      <c r="J17" s="15">
        <v>2029</v>
      </c>
      <c r="K17" s="15" t="s">
        <v>108</v>
      </c>
      <c r="L17" s="14">
        <v>2026</v>
      </c>
      <c r="M17" s="14">
        <v>2026</v>
      </c>
      <c r="N17" s="14">
        <v>2026</v>
      </c>
      <c r="O17" s="14">
        <v>2026</v>
      </c>
      <c r="P17" s="14">
        <v>2026</v>
      </c>
      <c r="Q17" s="14">
        <f aca="true" t="shared" si="1" ref="Q17:Q24">G17*0%</f>
        <v>0</v>
      </c>
      <c r="R17" s="14">
        <f aca="true" t="shared" si="2" ref="R17:R22">G17*0%</f>
        <v>0</v>
      </c>
      <c r="S17" s="14">
        <f>G17*0%</f>
        <v>0</v>
      </c>
      <c r="T17" s="14">
        <f>G17*3%</f>
        <v>6000</v>
      </c>
      <c r="U17" s="26">
        <f>G17*97%</f>
        <v>194000</v>
      </c>
      <c r="V17">
        <f t="shared" si="0"/>
        <v>200000</v>
      </c>
    </row>
    <row r="18" spans="2:22" ht="59.25" customHeight="1">
      <c r="B18" s="15">
        <v>13</v>
      </c>
      <c r="C18" s="15" t="s">
        <v>170</v>
      </c>
      <c r="D18" s="15" t="s">
        <v>171</v>
      </c>
      <c r="E18" s="15">
        <v>1</v>
      </c>
      <c r="F18" s="15" t="s">
        <v>10</v>
      </c>
      <c r="G18" s="16">
        <v>200000</v>
      </c>
      <c r="H18" s="15" t="s">
        <v>172</v>
      </c>
      <c r="I18" s="15" t="s">
        <v>182</v>
      </c>
      <c r="J18" s="15">
        <v>2027</v>
      </c>
      <c r="K18" s="15" t="s">
        <v>181</v>
      </c>
      <c r="L18" s="14">
        <v>2026</v>
      </c>
      <c r="M18" s="14">
        <v>2026</v>
      </c>
      <c r="N18" s="14">
        <v>2026</v>
      </c>
      <c r="O18" s="14">
        <v>2026</v>
      </c>
      <c r="P18" s="14">
        <v>2026</v>
      </c>
      <c r="Q18" s="14">
        <f t="shared" si="1"/>
        <v>0</v>
      </c>
      <c r="R18" s="14">
        <f t="shared" si="2"/>
        <v>0</v>
      </c>
      <c r="S18" s="14">
        <v>0</v>
      </c>
      <c r="T18" s="14">
        <v>0</v>
      </c>
      <c r="U18" s="26">
        <v>200000</v>
      </c>
      <c r="V18">
        <f aca="true" t="shared" si="3" ref="V18:V24">SUM(Q18:U18)</f>
        <v>200000</v>
      </c>
    </row>
    <row r="19" spans="2:22" ht="59.25" customHeight="1">
      <c r="B19" s="15">
        <v>14</v>
      </c>
      <c r="C19" s="15" t="s">
        <v>173</v>
      </c>
      <c r="D19" s="15" t="s">
        <v>171</v>
      </c>
      <c r="E19" s="15">
        <v>1</v>
      </c>
      <c r="F19" s="15" t="s">
        <v>10</v>
      </c>
      <c r="G19" s="16">
        <v>200000</v>
      </c>
      <c r="H19" s="15" t="s">
        <v>172</v>
      </c>
      <c r="I19" s="15" t="s">
        <v>182</v>
      </c>
      <c r="J19" s="15">
        <v>2026</v>
      </c>
      <c r="K19" s="15" t="s">
        <v>181</v>
      </c>
      <c r="L19" s="14">
        <v>2025</v>
      </c>
      <c r="M19" s="14">
        <v>2025</v>
      </c>
      <c r="N19" s="14">
        <v>2025</v>
      </c>
      <c r="O19" s="14">
        <v>2025</v>
      </c>
      <c r="P19" s="14">
        <v>2025</v>
      </c>
      <c r="Q19" s="14">
        <f t="shared" si="1"/>
        <v>0</v>
      </c>
      <c r="R19" s="14">
        <f t="shared" si="2"/>
        <v>0</v>
      </c>
      <c r="S19" s="14">
        <f>G19*50%</f>
        <v>100000</v>
      </c>
      <c r="T19" s="14">
        <f>G19*50%</f>
        <v>100000</v>
      </c>
      <c r="U19" s="26">
        <f>G19*0%</f>
        <v>0</v>
      </c>
      <c r="V19">
        <f t="shared" si="3"/>
        <v>200000</v>
      </c>
    </row>
    <row r="20" spans="2:22" ht="59.25" customHeight="1">
      <c r="B20" s="15">
        <v>15</v>
      </c>
      <c r="C20" s="15" t="s">
        <v>178</v>
      </c>
      <c r="D20" s="15" t="s">
        <v>179</v>
      </c>
      <c r="E20" s="15">
        <v>1</v>
      </c>
      <c r="F20" s="15" t="s">
        <v>10</v>
      </c>
      <c r="G20" s="16">
        <v>200000</v>
      </c>
      <c r="H20" s="15" t="s">
        <v>172</v>
      </c>
      <c r="I20" s="15" t="s">
        <v>182</v>
      </c>
      <c r="J20" s="15">
        <v>2026</v>
      </c>
      <c r="K20" s="15" t="s">
        <v>181</v>
      </c>
      <c r="L20" s="14">
        <v>2025</v>
      </c>
      <c r="M20" s="14">
        <v>2025</v>
      </c>
      <c r="N20" s="14">
        <v>2025</v>
      </c>
      <c r="O20" s="14">
        <v>2025</v>
      </c>
      <c r="P20" s="14">
        <v>2025</v>
      </c>
      <c r="Q20" s="14">
        <f t="shared" si="1"/>
        <v>0</v>
      </c>
      <c r="R20" s="14">
        <f t="shared" si="2"/>
        <v>0</v>
      </c>
      <c r="S20" s="14">
        <f>G20*50%</f>
        <v>100000</v>
      </c>
      <c r="T20" s="14">
        <f>G20*50%</f>
        <v>100000</v>
      </c>
      <c r="U20" s="26">
        <f>G20*0%</f>
        <v>0</v>
      </c>
      <c r="V20">
        <f t="shared" si="3"/>
        <v>200000</v>
      </c>
    </row>
    <row r="21" spans="2:22" ht="59.25" customHeight="1">
      <c r="B21" s="15">
        <v>16</v>
      </c>
      <c r="C21" s="114" t="s">
        <v>180</v>
      </c>
      <c r="D21" s="15" t="s">
        <v>187</v>
      </c>
      <c r="E21" s="15">
        <v>1</v>
      </c>
      <c r="F21" s="15" t="s">
        <v>10</v>
      </c>
      <c r="G21" s="16">
        <v>200000</v>
      </c>
      <c r="H21" s="15" t="s">
        <v>172</v>
      </c>
      <c r="I21" s="15" t="s">
        <v>182</v>
      </c>
      <c r="J21" s="15">
        <v>2027</v>
      </c>
      <c r="K21" s="15" t="s">
        <v>181</v>
      </c>
      <c r="L21" s="14">
        <v>2026</v>
      </c>
      <c r="M21" s="14">
        <v>2026</v>
      </c>
      <c r="N21" s="14">
        <v>2026</v>
      </c>
      <c r="O21" s="14">
        <v>2026</v>
      </c>
      <c r="P21" s="14">
        <v>2026</v>
      </c>
      <c r="Q21" s="14">
        <f t="shared" si="1"/>
        <v>0</v>
      </c>
      <c r="R21" s="14">
        <f t="shared" si="2"/>
        <v>0</v>
      </c>
      <c r="S21" s="14">
        <f>G21*0%</f>
        <v>0</v>
      </c>
      <c r="T21" s="14">
        <v>100000</v>
      </c>
      <c r="U21" s="26">
        <v>100000</v>
      </c>
      <c r="V21">
        <f t="shared" si="3"/>
        <v>200000</v>
      </c>
    </row>
    <row r="22" spans="2:22" ht="59.25" customHeight="1">
      <c r="B22" s="15">
        <v>17</v>
      </c>
      <c r="C22" s="115"/>
      <c r="D22" s="15" t="s">
        <v>189</v>
      </c>
      <c r="E22" s="15">
        <v>1</v>
      </c>
      <c r="F22" s="15" t="s">
        <v>10</v>
      </c>
      <c r="G22" s="16">
        <v>200000</v>
      </c>
      <c r="H22" s="15" t="s">
        <v>172</v>
      </c>
      <c r="I22" s="15" t="s">
        <v>182</v>
      </c>
      <c r="J22" s="15">
        <v>2026</v>
      </c>
      <c r="K22" s="15" t="s">
        <v>181</v>
      </c>
      <c r="L22" s="14">
        <v>2025</v>
      </c>
      <c r="M22" s="14">
        <v>2025</v>
      </c>
      <c r="N22" s="14">
        <v>2025</v>
      </c>
      <c r="O22" s="14">
        <v>2025</v>
      </c>
      <c r="P22" s="14">
        <v>2025</v>
      </c>
      <c r="Q22" s="14">
        <f t="shared" si="1"/>
        <v>0</v>
      </c>
      <c r="R22" s="14">
        <f t="shared" si="2"/>
        <v>0</v>
      </c>
      <c r="S22" s="14">
        <f>G22*50%</f>
        <v>100000</v>
      </c>
      <c r="T22" s="14">
        <f>G22*50%</f>
        <v>100000</v>
      </c>
      <c r="U22" s="26">
        <f>G22*0%</f>
        <v>0</v>
      </c>
      <c r="V22">
        <f t="shared" si="3"/>
        <v>200000</v>
      </c>
    </row>
    <row r="23" spans="2:21" ht="59.25" customHeight="1">
      <c r="B23" s="15">
        <v>18</v>
      </c>
      <c r="C23" s="15" t="s">
        <v>221</v>
      </c>
      <c r="D23" s="15" t="s">
        <v>222</v>
      </c>
      <c r="E23" s="15">
        <v>1</v>
      </c>
      <c r="F23" s="15" t="s">
        <v>10</v>
      </c>
      <c r="G23" s="16">
        <v>200000</v>
      </c>
      <c r="H23" s="15" t="s">
        <v>172</v>
      </c>
      <c r="I23" s="15" t="s">
        <v>182</v>
      </c>
      <c r="J23" s="15">
        <v>2027</v>
      </c>
      <c r="K23" s="15" t="s">
        <v>181</v>
      </c>
      <c r="L23" s="14">
        <v>2026</v>
      </c>
      <c r="M23" s="14">
        <v>2026</v>
      </c>
      <c r="N23" s="14">
        <v>2026</v>
      </c>
      <c r="O23" s="14">
        <v>2026</v>
      </c>
      <c r="P23" s="14">
        <v>2026</v>
      </c>
      <c r="Q23" s="14">
        <f t="shared" si="1"/>
        <v>0</v>
      </c>
      <c r="R23" s="14">
        <v>0</v>
      </c>
      <c r="S23" s="14">
        <v>0</v>
      </c>
      <c r="T23" s="14">
        <v>100000</v>
      </c>
      <c r="U23" s="26">
        <v>100000</v>
      </c>
    </row>
    <row r="24" spans="2:22" ht="61.5" customHeight="1">
      <c r="B24" s="15">
        <v>19</v>
      </c>
      <c r="C24" s="15" t="s">
        <v>77</v>
      </c>
      <c r="D24" s="15" t="s">
        <v>141</v>
      </c>
      <c r="E24" s="15">
        <v>0.8</v>
      </c>
      <c r="F24" s="15" t="s">
        <v>9</v>
      </c>
      <c r="G24" s="16">
        <v>75000</v>
      </c>
      <c r="H24" s="15" t="s">
        <v>142</v>
      </c>
      <c r="I24" s="5" t="s">
        <v>182</v>
      </c>
      <c r="J24" s="15">
        <v>2026</v>
      </c>
      <c r="K24" s="15" t="s">
        <v>75</v>
      </c>
      <c r="L24" s="14">
        <v>2026</v>
      </c>
      <c r="M24" s="14">
        <v>2026</v>
      </c>
      <c r="N24" s="14">
        <v>2026</v>
      </c>
      <c r="O24" s="14" t="s">
        <v>38</v>
      </c>
      <c r="P24" s="14" t="s">
        <v>38</v>
      </c>
      <c r="Q24" s="14">
        <f t="shared" si="1"/>
        <v>0</v>
      </c>
      <c r="R24" s="14">
        <f>G24*0%</f>
        <v>0</v>
      </c>
      <c r="S24" s="14">
        <f>G24*0%</f>
        <v>0</v>
      </c>
      <c r="T24" s="14">
        <f>G24*100%</f>
        <v>75000</v>
      </c>
      <c r="U24" s="26">
        <f>G24*0%</f>
        <v>0</v>
      </c>
      <c r="V24" s="27">
        <f t="shared" si="3"/>
        <v>75000</v>
      </c>
    </row>
    <row r="25" spans="2:21" ht="16.5" thickBot="1">
      <c r="B25" s="136" t="s">
        <v>15</v>
      </c>
      <c r="C25" s="137"/>
      <c r="D25" s="137"/>
      <c r="E25" s="138"/>
      <c r="F25" s="3">
        <f>SUM(G6:G24)</f>
        <v>3965000</v>
      </c>
      <c r="G25" s="2"/>
      <c r="H25" s="2"/>
      <c r="I25" s="2"/>
      <c r="J25" s="2"/>
      <c r="Q25" s="82">
        <f>SUM(Q6:Q24)</f>
        <v>52200</v>
      </c>
      <c r="R25" s="82">
        <f>SUM(R6:R24)</f>
        <v>289800</v>
      </c>
      <c r="S25" s="82">
        <f>SUM(S6:S24)</f>
        <v>1137000</v>
      </c>
      <c r="T25" s="82">
        <f>SUM(T6:T24)</f>
        <v>911000</v>
      </c>
      <c r="U25" s="82">
        <f>SUM(U6:U24)</f>
        <v>1575000</v>
      </c>
    </row>
    <row r="26" spans="2:9" ht="15.75">
      <c r="B26" s="139" t="s">
        <v>13</v>
      </c>
      <c r="C26" s="139"/>
      <c r="D26" s="139"/>
      <c r="E26" s="139"/>
      <c r="F26" s="139"/>
      <c r="G26" s="139"/>
      <c r="H26" s="139"/>
      <c r="I26" s="139"/>
    </row>
    <row r="29" spans="2:10" ht="15.75">
      <c r="B29" s="124" t="s">
        <v>14</v>
      </c>
      <c r="C29" s="124"/>
      <c r="D29" s="124"/>
      <c r="E29" s="124"/>
      <c r="F29" s="124"/>
      <c r="G29" s="124"/>
      <c r="H29" s="124"/>
      <c r="I29" s="124"/>
      <c r="J29" s="124"/>
    </row>
    <row r="30" spans="2:22" ht="15.75">
      <c r="B30" s="126" t="s">
        <v>0</v>
      </c>
      <c r="C30" s="123" t="s">
        <v>26</v>
      </c>
      <c r="D30" s="123"/>
      <c r="E30" s="123"/>
      <c r="F30" s="123"/>
      <c r="G30" s="123"/>
      <c r="H30" s="123"/>
      <c r="I30" s="123"/>
      <c r="J30" s="123"/>
      <c r="K30" s="123"/>
      <c r="L30" s="117" t="s">
        <v>30</v>
      </c>
      <c r="M30" s="118"/>
      <c r="N30" s="118"/>
      <c r="O30" s="118"/>
      <c r="P30" s="119"/>
      <c r="R30" s="125" t="s">
        <v>128</v>
      </c>
      <c r="S30" s="125"/>
      <c r="T30" s="125"/>
      <c r="U30" s="125"/>
      <c r="V30" s="125"/>
    </row>
    <row r="31" spans="2:22" ht="94.5">
      <c r="B31" s="126"/>
      <c r="C31" s="5" t="s">
        <v>46</v>
      </c>
      <c r="D31" s="4" t="s">
        <v>11</v>
      </c>
      <c r="E31" s="4" t="s">
        <v>1</v>
      </c>
      <c r="F31" s="4" t="s">
        <v>2</v>
      </c>
      <c r="G31" s="4" t="s">
        <v>3</v>
      </c>
      <c r="H31" s="4" t="s">
        <v>4</v>
      </c>
      <c r="I31" s="4" t="s">
        <v>5</v>
      </c>
      <c r="J31" s="4" t="s">
        <v>6</v>
      </c>
      <c r="K31" s="4" t="s">
        <v>7</v>
      </c>
      <c r="L31" s="4" t="s">
        <v>8</v>
      </c>
      <c r="M31" s="8" t="s">
        <v>27</v>
      </c>
      <c r="N31" s="8" t="s">
        <v>29</v>
      </c>
      <c r="O31" s="8" t="s">
        <v>31</v>
      </c>
      <c r="P31" s="8" t="s">
        <v>32</v>
      </c>
      <c r="Q31" s="8" t="s">
        <v>28</v>
      </c>
      <c r="R31" s="9">
        <v>2023</v>
      </c>
      <c r="S31" s="9">
        <v>2024</v>
      </c>
      <c r="T31" s="9">
        <v>2025</v>
      </c>
      <c r="U31" s="9">
        <v>2026</v>
      </c>
      <c r="V31" s="9">
        <v>2027</v>
      </c>
    </row>
    <row r="32" spans="2:22" ht="63">
      <c r="B32" s="15">
        <v>1</v>
      </c>
      <c r="C32" s="15" t="s">
        <v>53</v>
      </c>
      <c r="D32" s="15" t="s">
        <v>153</v>
      </c>
      <c r="E32" s="15" t="s">
        <v>162</v>
      </c>
      <c r="F32" s="15"/>
      <c r="G32" s="16"/>
      <c r="H32" s="21">
        <f>960326.4-341866.59</f>
        <v>618459.81</v>
      </c>
      <c r="I32" s="15" t="s">
        <v>154</v>
      </c>
      <c r="J32" s="15" t="s">
        <v>155</v>
      </c>
      <c r="K32" s="15">
        <v>2023</v>
      </c>
      <c r="L32" s="14"/>
      <c r="M32" s="14">
        <v>2021</v>
      </c>
      <c r="N32" s="14">
        <v>2022</v>
      </c>
      <c r="O32" s="14">
        <v>2022</v>
      </c>
      <c r="P32" s="14">
        <v>2021</v>
      </c>
      <c r="Q32" s="14">
        <v>2021</v>
      </c>
      <c r="R32" s="21">
        <f>960326.4-341866.59</f>
        <v>618459.81</v>
      </c>
      <c r="S32" s="16">
        <f>H32-R32</f>
        <v>0</v>
      </c>
      <c r="T32" s="30"/>
      <c r="U32" s="28"/>
      <c r="V32" s="9"/>
    </row>
    <row r="33" spans="2:22" ht="63">
      <c r="B33" s="15">
        <v>2</v>
      </c>
      <c r="C33" s="15" t="s">
        <v>67</v>
      </c>
      <c r="D33" s="15" t="s">
        <v>156</v>
      </c>
      <c r="E33" s="15" t="s">
        <v>163</v>
      </c>
      <c r="F33" s="15"/>
      <c r="G33" s="16"/>
      <c r="H33" s="21">
        <f>463590.27-165033.5</f>
        <v>298556.77</v>
      </c>
      <c r="I33" s="15" t="s">
        <v>157</v>
      </c>
      <c r="J33" s="15" t="s">
        <v>155</v>
      </c>
      <c r="K33" s="15">
        <v>2023</v>
      </c>
      <c r="L33" s="14"/>
      <c r="M33" s="14">
        <v>2021</v>
      </c>
      <c r="N33" s="14">
        <v>2022</v>
      </c>
      <c r="O33" s="14">
        <v>2022</v>
      </c>
      <c r="P33" s="14">
        <v>2021</v>
      </c>
      <c r="Q33" s="14">
        <v>2021</v>
      </c>
      <c r="R33" s="21">
        <f>463590.27-165033.5</f>
        <v>298556.77</v>
      </c>
      <c r="S33" s="16">
        <f>H33-R33</f>
        <v>0</v>
      </c>
      <c r="T33" s="30"/>
      <c r="U33" s="28"/>
      <c r="V33" s="9"/>
    </row>
    <row r="34" spans="2:22" ht="63">
      <c r="B34" s="22">
        <v>3</v>
      </c>
      <c r="C34" s="22" t="s">
        <v>158</v>
      </c>
      <c r="D34" s="22" t="s">
        <v>159</v>
      </c>
      <c r="E34" s="22" t="s">
        <v>160</v>
      </c>
      <c r="F34" s="22"/>
      <c r="G34" s="23"/>
      <c r="H34" s="80">
        <f>446544.38-158965.34</f>
        <v>287579.04000000004</v>
      </c>
      <c r="I34" s="22" t="s">
        <v>154</v>
      </c>
      <c r="J34" s="22" t="s">
        <v>155</v>
      </c>
      <c r="K34" s="22">
        <v>2023</v>
      </c>
      <c r="L34" s="24"/>
      <c r="M34" s="24">
        <v>2021</v>
      </c>
      <c r="N34" s="24">
        <v>2022</v>
      </c>
      <c r="O34" s="24">
        <v>2022</v>
      </c>
      <c r="P34" s="24">
        <v>2021</v>
      </c>
      <c r="Q34" s="24">
        <v>2021</v>
      </c>
      <c r="R34" s="80">
        <f>446544.38-158965.34</f>
        <v>287579.04000000004</v>
      </c>
      <c r="S34" s="16">
        <f>H34-R34</f>
        <v>0</v>
      </c>
      <c r="T34" s="30"/>
      <c r="U34" s="28"/>
      <c r="V34" s="9"/>
    </row>
    <row r="35" spans="2:25" ht="63">
      <c r="B35" s="15">
        <v>4</v>
      </c>
      <c r="C35" s="15" t="s">
        <v>71</v>
      </c>
      <c r="D35" s="15" t="s">
        <v>71</v>
      </c>
      <c r="E35" s="15" t="s">
        <v>161</v>
      </c>
      <c r="F35" s="15"/>
      <c r="G35" s="15"/>
      <c r="H35" s="21">
        <f>687679.29-244806.95</f>
        <v>442872.34</v>
      </c>
      <c r="I35" s="16" t="s">
        <v>157</v>
      </c>
      <c r="J35" s="15" t="s">
        <v>155</v>
      </c>
      <c r="K35" s="15">
        <v>2023</v>
      </c>
      <c r="L35" s="15"/>
      <c r="M35" s="14">
        <v>2021</v>
      </c>
      <c r="N35" s="14">
        <v>2022</v>
      </c>
      <c r="O35" s="14">
        <v>2022</v>
      </c>
      <c r="P35" s="14">
        <v>2021</v>
      </c>
      <c r="Q35" s="14">
        <v>2021</v>
      </c>
      <c r="R35" s="81">
        <f>687679.29-244806.95</f>
        <v>442872.34</v>
      </c>
      <c r="S35" s="16">
        <f>H35-R35</f>
        <v>0</v>
      </c>
      <c r="T35" s="30"/>
      <c r="U35" s="14"/>
      <c r="V35" s="28"/>
      <c r="W35" s="32"/>
      <c r="X35" s="32"/>
      <c r="Y35" s="32"/>
    </row>
    <row r="36" spans="2:25" ht="63">
      <c r="B36" s="15">
        <v>5</v>
      </c>
      <c r="C36" s="15" t="s">
        <v>176</v>
      </c>
      <c r="D36" s="15" t="s">
        <v>176</v>
      </c>
      <c r="E36" s="15" t="s">
        <v>177</v>
      </c>
      <c r="F36" s="15">
        <v>1</v>
      </c>
      <c r="G36" s="15" t="s">
        <v>10</v>
      </c>
      <c r="H36" s="21">
        <v>350000</v>
      </c>
      <c r="I36" s="16" t="s">
        <v>175</v>
      </c>
      <c r="J36" s="15" t="s">
        <v>182</v>
      </c>
      <c r="K36" s="14">
        <v>2027</v>
      </c>
      <c r="L36" s="14"/>
      <c r="M36" s="14">
        <v>2025</v>
      </c>
      <c r="N36" s="14">
        <v>2025</v>
      </c>
      <c r="O36" s="14">
        <v>2025</v>
      </c>
      <c r="P36" s="14">
        <v>2025</v>
      </c>
      <c r="Q36" s="14">
        <v>2025</v>
      </c>
      <c r="R36" s="20">
        <f>H36*0%</f>
        <v>0</v>
      </c>
      <c r="S36" s="14">
        <f>H36*0%</f>
        <v>0</v>
      </c>
      <c r="T36" s="14">
        <v>100000</v>
      </c>
      <c r="U36" s="26">
        <v>200000</v>
      </c>
      <c r="V36" s="26">
        <v>50000</v>
      </c>
      <c r="W36" s="32">
        <f>SUM(R36:V36)</f>
        <v>350000</v>
      </c>
      <c r="X36" s="32"/>
      <c r="Y36" s="32"/>
    </row>
    <row r="37" spans="2:25" ht="63">
      <c r="B37" s="15">
        <v>6</v>
      </c>
      <c r="C37" s="15" t="s">
        <v>183</v>
      </c>
      <c r="D37" s="15" t="s">
        <v>183</v>
      </c>
      <c r="E37" s="15" t="s">
        <v>177</v>
      </c>
      <c r="F37" s="15">
        <v>1</v>
      </c>
      <c r="G37" s="15" t="s">
        <v>10</v>
      </c>
      <c r="H37" s="16">
        <v>350000</v>
      </c>
      <c r="I37" s="16" t="s">
        <v>175</v>
      </c>
      <c r="J37" s="15" t="s">
        <v>182</v>
      </c>
      <c r="K37" s="14">
        <v>2027</v>
      </c>
      <c r="L37" s="14"/>
      <c r="M37" s="14">
        <v>2025</v>
      </c>
      <c r="N37" s="14">
        <v>2025</v>
      </c>
      <c r="O37" s="14">
        <v>2025</v>
      </c>
      <c r="P37" s="14">
        <v>2025</v>
      </c>
      <c r="Q37" s="14">
        <v>2025</v>
      </c>
      <c r="R37" s="20">
        <f>H37*0%</f>
        <v>0</v>
      </c>
      <c r="S37" s="14">
        <f>H37*0%</f>
        <v>0</v>
      </c>
      <c r="T37" s="14">
        <v>100000</v>
      </c>
      <c r="U37" s="26">
        <v>200000</v>
      </c>
      <c r="V37" s="26">
        <v>50000</v>
      </c>
      <c r="W37" s="32">
        <f>SUM(R37:V37)</f>
        <v>350000</v>
      </c>
      <c r="X37" s="32"/>
      <c r="Y37" s="32"/>
    </row>
    <row r="38" spans="2:25" ht="63">
      <c r="B38" s="15">
        <v>7</v>
      </c>
      <c r="C38" s="15" t="s">
        <v>170</v>
      </c>
      <c r="D38" s="15" t="s">
        <v>170</v>
      </c>
      <c r="E38" s="15" t="s">
        <v>174</v>
      </c>
      <c r="F38" s="15">
        <v>1</v>
      </c>
      <c r="G38" s="15" t="s">
        <v>10</v>
      </c>
      <c r="H38" s="16">
        <v>500000</v>
      </c>
      <c r="I38" s="16" t="s">
        <v>175</v>
      </c>
      <c r="J38" s="15" t="s">
        <v>182</v>
      </c>
      <c r="K38" s="14">
        <v>2027</v>
      </c>
      <c r="L38" s="14"/>
      <c r="M38" s="14">
        <v>2026</v>
      </c>
      <c r="N38" s="14">
        <v>2026</v>
      </c>
      <c r="O38" s="14">
        <v>2026</v>
      </c>
      <c r="P38" s="14">
        <v>2026</v>
      </c>
      <c r="Q38" s="14">
        <v>2026</v>
      </c>
      <c r="R38" s="20">
        <f>H38*0%</f>
        <v>0</v>
      </c>
      <c r="S38" s="14">
        <f>H38*0%</f>
        <v>0</v>
      </c>
      <c r="T38" s="14">
        <f>H38*0%</f>
        <v>0</v>
      </c>
      <c r="U38" s="26">
        <f>H38*50%</f>
        <v>250000</v>
      </c>
      <c r="V38" s="26">
        <f>H38*50%</f>
        <v>250000</v>
      </c>
      <c r="W38" s="32">
        <f>SUM(R38:V38)</f>
        <v>500000</v>
      </c>
      <c r="X38" s="32"/>
      <c r="Y38" s="32"/>
    </row>
    <row r="39" spans="2:22" ht="16.5" customHeight="1" thickBot="1">
      <c r="B39" s="121" t="s">
        <v>16</v>
      </c>
      <c r="C39" s="122"/>
      <c r="D39" s="122"/>
      <c r="E39" s="122"/>
      <c r="F39" s="122"/>
      <c r="G39" s="122"/>
      <c r="H39" s="3">
        <f>SUM(H32:H38)</f>
        <v>2847467.96</v>
      </c>
      <c r="I39" s="2"/>
      <c r="J39" s="2"/>
      <c r="K39" s="2"/>
      <c r="R39" s="83">
        <f>SUM(R32:R38)</f>
        <v>1647467.9600000002</v>
      </c>
      <c r="S39" s="83">
        <f>SUM(S32:S38)</f>
        <v>0</v>
      </c>
      <c r="T39" s="83">
        <f>SUM(T32:T38)</f>
        <v>200000</v>
      </c>
      <c r="U39" s="83">
        <f>SUM(U32:U38)</f>
        <v>650000</v>
      </c>
      <c r="V39" s="10">
        <f>SUM(V32:V38)</f>
        <v>350000</v>
      </c>
    </row>
    <row r="40" spans="3:10" ht="15.75">
      <c r="C40" s="120" t="s">
        <v>12</v>
      </c>
      <c r="D40" s="120"/>
      <c r="E40" s="120"/>
      <c r="F40" s="120"/>
      <c r="G40" s="120"/>
      <c r="H40" s="120"/>
      <c r="I40" s="120"/>
      <c r="J40" s="120"/>
    </row>
    <row r="42" spans="2:10" ht="15.75">
      <c r="B42" s="124" t="s">
        <v>17</v>
      </c>
      <c r="C42" s="124"/>
      <c r="D42" s="124"/>
      <c r="E42" s="124"/>
      <c r="F42" s="124"/>
      <c r="G42" s="124"/>
      <c r="H42" s="124"/>
      <c r="I42" s="124"/>
      <c r="J42" s="124"/>
    </row>
    <row r="43" spans="2:10" ht="15.75">
      <c r="B43" s="1"/>
      <c r="C43" s="1"/>
      <c r="D43" s="1"/>
      <c r="E43" s="1"/>
      <c r="F43" s="1"/>
      <c r="G43" s="1"/>
      <c r="H43" s="1"/>
      <c r="I43" s="1"/>
      <c r="J43" s="1"/>
    </row>
    <row r="44" spans="2:21" ht="15.75">
      <c r="B44" s="126" t="s">
        <v>0</v>
      </c>
      <c r="C44" s="123" t="s">
        <v>26</v>
      </c>
      <c r="D44" s="123"/>
      <c r="E44" s="123"/>
      <c r="F44" s="123"/>
      <c r="G44" s="123"/>
      <c r="H44" s="123"/>
      <c r="I44" s="123"/>
      <c r="J44" s="123"/>
      <c r="K44" s="117" t="s">
        <v>30</v>
      </c>
      <c r="L44" s="118"/>
      <c r="M44" s="118"/>
      <c r="N44" s="118"/>
      <c r="O44" s="119"/>
      <c r="Q44" s="125" t="s">
        <v>128</v>
      </c>
      <c r="R44" s="125"/>
      <c r="S44" s="125"/>
      <c r="T44" s="125"/>
      <c r="U44" s="125"/>
    </row>
    <row r="45" spans="2:22" ht="63">
      <c r="B45" s="126"/>
      <c r="C45" s="5" t="s">
        <v>46</v>
      </c>
      <c r="D45" s="4" t="s">
        <v>1</v>
      </c>
      <c r="E45" s="4" t="s">
        <v>4</v>
      </c>
      <c r="F45" s="116" t="s">
        <v>18</v>
      </c>
      <c r="G45" s="116"/>
      <c r="H45" s="4" t="s">
        <v>6</v>
      </c>
      <c r="I45" s="4" t="s">
        <v>7</v>
      </c>
      <c r="J45" s="116" t="s">
        <v>8</v>
      </c>
      <c r="K45" s="116"/>
      <c r="L45" s="8" t="s">
        <v>27</v>
      </c>
      <c r="M45" s="8" t="s">
        <v>29</v>
      </c>
      <c r="N45" s="8" t="s">
        <v>31</v>
      </c>
      <c r="O45" s="8" t="s">
        <v>45</v>
      </c>
      <c r="P45" s="8" t="s">
        <v>28</v>
      </c>
      <c r="Q45" s="9">
        <v>2023</v>
      </c>
      <c r="R45" s="9">
        <v>2024</v>
      </c>
      <c r="S45" s="9">
        <v>2025</v>
      </c>
      <c r="T45" s="9">
        <v>2026</v>
      </c>
      <c r="U45" s="9">
        <v>2027</v>
      </c>
      <c r="V45" s="25" t="s">
        <v>94</v>
      </c>
    </row>
    <row r="46" spans="2:22" ht="50.25" customHeight="1">
      <c r="B46" s="19">
        <v>1</v>
      </c>
      <c r="C46" s="111" t="s">
        <v>93</v>
      </c>
      <c r="D46" s="19" t="s">
        <v>147</v>
      </c>
      <c r="E46" s="21">
        <v>200000</v>
      </c>
      <c r="F46" s="108" t="s">
        <v>148</v>
      </c>
      <c r="G46" s="108"/>
      <c r="H46" s="19" t="s">
        <v>182</v>
      </c>
      <c r="I46" s="19">
        <v>2026</v>
      </c>
      <c r="J46" s="108"/>
      <c r="K46" s="108"/>
      <c r="L46" s="20">
        <v>2025</v>
      </c>
      <c r="M46" s="20">
        <v>2025</v>
      </c>
      <c r="N46" s="20" t="s">
        <v>38</v>
      </c>
      <c r="O46" s="20">
        <v>2025</v>
      </c>
      <c r="P46" s="20">
        <v>2025</v>
      </c>
      <c r="Q46" s="20">
        <f aca="true" t="shared" si="4" ref="Q46:Q63">E46*0%</f>
        <v>0</v>
      </c>
      <c r="R46" s="20">
        <f>E46*0%</f>
        <v>0</v>
      </c>
      <c r="S46" s="26">
        <v>80000</v>
      </c>
      <c r="T46" s="14">
        <f>E46*60%</f>
        <v>120000</v>
      </c>
      <c r="U46" s="26">
        <v>0</v>
      </c>
      <c r="V46" s="32">
        <f aca="true" t="shared" si="5" ref="V46:V63">SUM(Q46:U46)</f>
        <v>200000</v>
      </c>
    </row>
    <row r="47" spans="2:22" ht="50.25" customHeight="1">
      <c r="B47" s="19">
        <v>2</v>
      </c>
      <c r="C47" s="112"/>
      <c r="D47" s="19" t="s">
        <v>217</v>
      </c>
      <c r="E47" s="21">
        <v>300000</v>
      </c>
      <c r="F47" s="108" t="s">
        <v>218</v>
      </c>
      <c r="G47" s="108"/>
      <c r="H47" s="19" t="s">
        <v>182</v>
      </c>
      <c r="I47" s="19">
        <v>2027</v>
      </c>
      <c r="J47" s="108"/>
      <c r="K47" s="108"/>
      <c r="L47" s="20">
        <v>2027</v>
      </c>
      <c r="M47" s="20">
        <v>2027</v>
      </c>
      <c r="N47" s="20">
        <v>2027</v>
      </c>
      <c r="O47" s="20">
        <v>2027</v>
      </c>
      <c r="P47" s="20">
        <v>2027</v>
      </c>
      <c r="Q47" s="20">
        <v>0</v>
      </c>
      <c r="R47" s="20">
        <v>0</v>
      </c>
      <c r="S47" s="14">
        <v>0</v>
      </c>
      <c r="T47" s="14">
        <v>0</v>
      </c>
      <c r="U47" s="26">
        <v>300000</v>
      </c>
      <c r="V47" s="32"/>
    </row>
    <row r="48" spans="2:22" ht="50.25" customHeight="1">
      <c r="B48" s="19">
        <v>3</v>
      </c>
      <c r="C48" s="112"/>
      <c r="D48" s="19" t="s">
        <v>223</v>
      </c>
      <c r="E48" s="21">
        <v>200000</v>
      </c>
      <c r="F48" s="108" t="s">
        <v>224</v>
      </c>
      <c r="G48" s="108"/>
      <c r="H48" s="19" t="s">
        <v>182</v>
      </c>
      <c r="I48" s="19">
        <v>2027</v>
      </c>
      <c r="J48" s="108"/>
      <c r="K48" s="108"/>
      <c r="L48" s="20">
        <v>2027</v>
      </c>
      <c r="M48" s="20">
        <v>2027</v>
      </c>
      <c r="N48" s="20">
        <v>2027</v>
      </c>
      <c r="O48" s="20">
        <v>2027</v>
      </c>
      <c r="P48" s="20">
        <v>2027</v>
      </c>
      <c r="Q48" s="20">
        <v>0</v>
      </c>
      <c r="R48" s="20">
        <v>0</v>
      </c>
      <c r="S48" s="14">
        <v>0</v>
      </c>
      <c r="T48" s="14">
        <v>0</v>
      </c>
      <c r="U48" s="26">
        <v>200000</v>
      </c>
      <c r="V48" s="32"/>
    </row>
    <row r="49" spans="2:22" ht="31.5">
      <c r="B49" s="19">
        <v>4</v>
      </c>
      <c r="C49" s="113"/>
      <c r="D49" s="19" t="s">
        <v>100</v>
      </c>
      <c r="E49" s="21">
        <v>450000</v>
      </c>
      <c r="F49" s="108" t="s">
        <v>110</v>
      </c>
      <c r="G49" s="108"/>
      <c r="H49" s="19" t="s">
        <v>182</v>
      </c>
      <c r="I49" s="19">
        <v>2027</v>
      </c>
      <c r="J49" s="108" t="s">
        <v>116</v>
      </c>
      <c r="K49" s="108"/>
      <c r="L49" s="20" t="s">
        <v>38</v>
      </c>
      <c r="M49" s="20" t="s">
        <v>38</v>
      </c>
      <c r="N49" s="20" t="s">
        <v>38</v>
      </c>
      <c r="O49" s="20" t="s">
        <v>38</v>
      </c>
      <c r="P49" s="20" t="s">
        <v>38</v>
      </c>
      <c r="Q49" s="20">
        <f t="shared" si="4"/>
        <v>0</v>
      </c>
      <c r="R49" s="81">
        <v>40000</v>
      </c>
      <c r="S49" s="30">
        <v>40000</v>
      </c>
      <c r="T49" s="30">
        <v>220000</v>
      </c>
      <c r="U49" s="26">
        <v>150000</v>
      </c>
      <c r="V49" s="32">
        <f t="shared" si="5"/>
        <v>450000</v>
      </c>
    </row>
    <row r="50" spans="2:22" ht="31.5">
      <c r="B50" s="19">
        <v>5</v>
      </c>
      <c r="C50" s="111" t="s">
        <v>53</v>
      </c>
      <c r="D50" s="19" t="s">
        <v>83</v>
      </c>
      <c r="E50" s="19">
        <v>100000</v>
      </c>
      <c r="F50" s="108" t="s">
        <v>206</v>
      </c>
      <c r="G50" s="108"/>
      <c r="H50" s="19" t="s">
        <v>182</v>
      </c>
      <c r="I50" s="19">
        <v>2024</v>
      </c>
      <c r="J50" s="108"/>
      <c r="K50" s="108"/>
      <c r="L50" s="20">
        <v>2024</v>
      </c>
      <c r="M50" s="20">
        <v>2024</v>
      </c>
      <c r="N50" s="20">
        <v>2024</v>
      </c>
      <c r="O50" s="20">
        <v>2024</v>
      </c>
      <c r="P50" s="20">
        <v>2024</v>
      </c>
      <c r="Q50" s="20">
        <f t="shared" si="4"/>
        <v>0</v>
      </c>
      <c r="R50" s="20">
        <f>E50*100%</f>
        <v>100000</v>
      </c>
      <c r="S50" s="14">
        <v>0</v>
      </c>
      <c r="T50" s="14">
        <v>0</v>
      </c>
      <c r="U50" s="26">
        <v>0</v>
      </c>
      <c r="V50" s="32">
        <f t="shared" si="5"/>
        <v>100000</v>
      </c>
    </row>
    <row r="51" spans="2:22" ht="47.25" customHeight="1">
      <c r="B51" s="19">
        <v>6</v>
      </c>
      <c r="C51" s="113"/>
      <c r="D51" s="19" t="s">
        <v>88</v>
      </c>
      <c r="E51" s="19">
        <v>50000</v>
      </c>
      <c r="F51" s="108" t="s">
        <v>206</v>
      </c>
      <c r="G51" s="108"/>
      <c r="H51" s="19" t="s">
        <v>182</v>
      </c>
      <c r="I51" s="19">
        <v>2024</v>
      </c>
      <c r="J51" s="108"/>
      <c r="K51" s="108"/>
      <c r="L51" s="20">
        <v>2024</v>
      </c>
      <c r="M51" s="20">
        <v>2024</v>
      </c>
      <c r="N51" s="20">
        <v>2024</v>
      </c>
      <c r="O51" s="20">
        <v>2024</v>
      </c>
      <c r="P51" s="20">
        <v>2024</v>
      </c>
      <c r="Q51" s="20">
        <f t="shared" si="4"/>
        <v>0</v>
      </c>
      <c r="R51" s="20">
        <f>E51*100%</f>
        <v>50000</v>
      </c>
      <c r="S51" s="14">
        <v>0</v>
      </c>
      <c r="T51" s="14">
        <v>0</v>
      </c>
      <c r="U51" s="26">
        <v>0</v>
      </c>
      <c r="V51" s="32">
        <f t="shared" si="5"/>
        <v>50000</v>
      </c>
    </row>
    <row r="52" spans="2:22" ht="47.25" customHeight="1">
      <c r="B52" s="19">
        <v>7</v>
      </c>
      <c r="C52" s="113"/>
      <c r="D52" s="19" t="s">
        <v>219</v>
      </c>
      <c r="E52" s="19">
        <v>7000</v>
      </c>
      <c r="F52" s="108" t="s">
        <v>220</v>
      </c>
      <c r="G52" s="108"/>
      <c r="H52" s="19" t="s">
        <v>182</v>
      </c>
      <c r="I52" s="19">
        <v>2023</v>
      </c>
      <c r="J52" s="108"/>
      <c r="K52" s="108"/>
      <c r="L52" s="20">
        <v>2023</v>
      </c>
      <c r="M52" s="20">
        <v>2023</v>
      </c>
      <c r="N52" s="20">
        <v>2023</v>
      </c>
      <c r="O52" s="20">
        <v>2023</v>
      </c>
      <c r="P52" s="20">
        <v>2023</v>
      </c>
      <c r="Q52" s="20">
        <v>7000</v>
      </c>
      <c r="R52" s="20">
        <v>0</v>
      </c>
      <c r="S52" s="14">
        <v>0</v>
      </c>
      <c r="T52" s="14">
        <v>0</v>
      </c>
      <c r="U52" s="26">
        <v>0</v>
      </c>
      <c r="V52" s="32"/>
    </row>
    <row r="53" spans="2:22" ht="68.25" customHeight="1">
      <c r="B53" s="19">
        <v>8</v>
      </c>
      <c r="C53" s="113"/>
      <c r="D53" s="19" t="s">
        <v>19</v>
      </c>
      <c r="E53" s="21">
        <v>300000</v>
      </c>
      <c r="F53" s="108" t="s">
        <v>20</v>
      </c>
      <c r="G53" s="108"/>
      <c r="H53" s="19" t="s">
        <v>182</v>
      </c>
      <c r="I53" s="19">
        <v>2027</v>
      </c>
      <c r="J53" s="108" t="s">
        <v>84</v>
      </c>
      <c r="K53" s="108"/>
      <c r="L53" s="20">
        <v>2024</v>
      </c>
      <c r="M53" s="20">
        <v>2024</v>
      </c>
      <c r="N53" s="20" t="s">
        <v>38</v>
      </c>
      <c r="O53" s="20">
        <v>2024</v>
      </c>
      <c r="P53" s="20">
        <v>2024</v>
      </c>
      <c r="Q53" s="20">
        <f t="shared" si="4"/>
        <v>0</v>
      </c>
      <c r="R53" s="20">
        <f>E53*10%</f>
        <v>30000</v>
      </c>
      <c r="S53" s="14">
        <f>E53*10%</f>
        <v>30000</v>
      </c>
      <c r="T53" s="14">
        <f>E53*70%</f>
        <v>210000</v>
      </c>
      <c r="U53" s="26">
        <f>E53*10%</f>
        <v>30000</v>
      </c>
      <c r="V53" s="32">
        <f t="shared" si="5"/>
        <v>300000</v>
      </c>
    </row>
    <row r="54" spans="2:22" ht="38.25" customHeight="1">
      <c r="B54" s="19">
        <v>9</v>
      </c>
      <c r="C54" s="113"/>
      <c r="D54" s="19" t="s">
        <v>21</v>
      </c>
      <c r="E54" s="21">
        <v>100000</v>
      </c>
      <c r="F54" s="108" t="s">
        <v>22</v>
      </c>
      <c r="G54" s="108"/>
      <c r="H54" s="19" t="s">
        <v>182</v>
      </c>
      <c r="I54" s="19">
        <v>2027</v>
      </c>
      <c r="J54" s="108"/>
      <c r="K54" s="108"/>
      <c r="L54" s="20">
        <v>2024</v>
      </c>
      <c r="M54" s="20">
        <v>2024</v>
      </c>
      <c r="N54" s="20">
        <v>2024</v>
      </c>
      <c r="O54" s="20">
        <v>2024</v>
      </c>
      <c r="P54" s="20">
        <v>2024</v>
      </c>
      <c r="Q54" s="20">
        <f t="shared" si="4"/>
        <v>0</v>
      </c>
      <c r="R54" s="20">
        <f>E54*10%</f>
        <v>10000</v>
      </c>
      <c r="S54" s="14">
        <f>E54*30%</f>
        <v>30000</v>
      </c>
      <c r="T54" s="14">
        <f>E54*30%</f>
        <v>30000</v>
      </c>
      <c r="U54" s="26">
        <f>E54*30%</f>
        <v>30000</v>
      </c>
      <c r="V54" s="32">
        <f t="shared" si="5"/>
        <v>100000</v>
      </c>
    </row>
    <row r="55" spans="2:22" ht="69" customHeight="1">
      <c r="B55" s="19">
        <v>10</v>
      </c>
      <c r="C55" s="113"/>
      <c r="D55" s="19" t="s">
        <v>87</v>
      </c>
      <c r="E55" s="21">
        <v>380000</v>
      </c>
      <c r="F55" s="108" t="s">
        <v>86</v>
      </c>
      <c r="G55" s="108"/>
      <c r="H55" s="19" t="s">
        <v>182</v>
      </c>
      <c r="I55" s="19">
        <v>2025</v>
      </c>
      <c r="J55" s="108"/>
      <c r="K55" s="108"/>
      <c r="L55" s="20">
        <v>2024</v>
      </c>
      <c r="M55" s="20">
        <v>2024</v>
      </c>
      <c r="N55" s="20">
        <v>2024</v>
      </c>
      <c r="O55" s="20">
        <v>2024</v>
      </c>
      <c r="P55" s="20">
        <v>2024</v>
      </c>
      <c r="Q55" s="20">
        <f t="shared" si="4"/>
        <v>0</v>
      </c>
      <c r="R55" s="20">
        <v>230000</v>
      </c>
      <c r="S55" s="14">
        <v>150000</v>
      </c>
      <c r="T55" s="14">
        <f>E55*0%</f>
        <v>0</v>
      </c>
      <c r="U55" s="26">
        <f>E55*0%</f>
        <v>0</v>
      </c>
      <c r="V55" s="32">
        <f t="shared" si="5"/>
        <v>380000</v>
      </c>
    </row>
    <row r="56" spans="2:22" ht="69" customHeight="1">
      <c r="B56" s="19">
        <v>11</v>
      </c>
      <c r="C56" s="113"/>
      <c r="D56" s="19" t="s">
        <v>194</v>
      </c>
      <c r="E56" s="19">
        <v>50000</v>
      </c>
      <c r="F56" s="108" t="s">
        <v>191</v>
      </c>
      <c r="G56" s="108"/>
      <c r="H56" s="19" t="s">
        <v>182</v>
      </c>
      <c r="I56" s="19">
        <v>2026</v>
      </c>
      <c r="J56" s="108" t="s">
        <v>191</v>
      </c>
      <c r="K56" s="108"/>
      <c r="L56" s="20" t="s">
        <v>38</v>
      </c>
      <c r="M56" s="20" t="s">
        <v>38</v>
      </c>
      <c r="N56" s="20" t="s">
        <v>38</v>
      </c>
      <c r="O56" s="20" t="s">
        <v>38</v>
      </c>
      <c r="P56" s="20" t="s">
        <v>38</v>
      </c>
      <c r="Q56" s="20">
        <f t="shared" si="4"/>
        <v>0</v>
      </c>
      <c r="R56" s="20">
        <f>E56*0%</f>
        <v>0</v>
      </c>
      <c r="S56" s="14">
        <f>E56*0%</f>
        <v>0</v>
      </c>
      <c r="T56" s="14">
        <f>E56*100%</f>
        <v>50000</v>
      </c>
      <c r="U56" s="26">
        <v>0</v>
      </c>
      <c r="V56" s="32">
        <f t="shared" si="5"/>
        <v>50000</v>
      </c>
    </row>
    <row r="57" spans="2:22" ht="69" customHeight="1">
      <c r="B57" s="19">
        <v>12</v>
      </c>
      <c r="C57" s="113"/>
      <c r="D57" s="19" t="s">
        <v>195</v>
      </c>
      <c r="E57" s="19">
        <v>10000</v>
      </c>
      <c r="F57" s="108" t="s">
        <v>191</v>
      </c>
      <c r="G57" s="108"/>
      <c r="H57" s="19" t="s">
        <v>182</v>
      </c>
      <c r="I57" s="19">
        <v>2025</v>
      </c>
      <c r="J57" s="108" t="s">
        <v>191</v>
      </c>
      <c r="K57" s="108"/>
      <c r="L57" s="20" t="s">
        <v>38</v>
      </c>
      <c r="M57" s="20" t="s">
        <v>38</v>
      </c>
      <c r="N57" s="20" t="s">
        <v>38</v>
      </c>
      <c r="O57" s="20" t="s">
        <v>38</v>
      </c>
      <c r="P57" s="20" t="s">
        <v>38</v>
      </c>
      <c r="Q57" s="20">
        <f>E57*0%</f>
        <v>0</v>
      </c>
      <c r="R57" s="20">
        <f>E57*10%</f>
        <v>1000</v>
      </c>
      <c r="S57" s="14">
        <f>E57*90%</f>
        <v>9000</v>
      </c>
      <c r="T57" s="14">
        <v>0</v>
      </c>
      <c r="U57" s="26">
        <v>0</v>
      </c>
      <c r="V57" s="32">
        <f>SUM(Q57:U57)</f>
        <v>10000</v>
      </c>
    </row>
    <row r="58" spans="2:22" ht="69" customHeight="1">
      <c r="B58" s="19">
        <v>13</v>
      </c>
      <c r="C58" s="113"/>
      <c r="D58" s="19" t="s">
        <v>229</v>
      </c>
      <c r="E58" s="19">
        <v>200000</v>
      </c>
      <c r="F58" s="108" t="s">
        <v>230</v>
      </c>
      <c r="G58" s="108"/>
      <c r="H58" s="19" t="s">
        <v>182</v>
      </c>
      <c r="I58" s="19">
        <v>2029</v>
      </c>
      <c r="J58" s="108"/>
      <c r="K58" s="108"/>
      <c r="L58" s="20">
        <v>2027</v>
      </c>
      <c r="M58" s="20">
        <v>2027</v>
      </c>
      <c r="N58" s="20">
        <v>2027</v>
      </c>
      <c r="O58" s="20">
        <v>2027</v>
      </c>
      <c r="P58" s="20">
        <v>2027</v>
      </c>
      <c r="Q58" s="20">
        <v>0</v>
      </c>
      <c r="R58" s="20">
        <v>0</v>
      </c>
      <c r="S58" s="14">
        <v>0</v>
      </c>
      <c r="T58" s="14">
        <v>0</v>
      </c>
      <c r="U58" s="26">
        <v>200000</v>
      </c>
      <c r="V58" s="32"/>
    </row>
    <row r="59" spans="2:22" ht="69" customHeight="1">
      <c r="B59" s="19">
        <v>14</v>
      </c>
      <c r="C59" s="113"/>
      <c r="D59" s="19" t="s">
        <v>226</v>
      </c>
      <c r="E59" s="19">
        <v>170000</v>
      </c>
      <c r="F59" s="108" t="s">
        <v>231</v>
      </c>
      <c r="G59" s="108"/>
      <c r="H59" s="19" t="s">
        <v>182</v>
      </c>
      <c r="I59" s="19">
        <v>2026</v>
      </c>
      <c r="J59" s="108"/>
      <c r="K59" s="108"/>
      <c r="L59" s="20">
        <v>2026</v>
      </c>
      <c r="M59" s="20">
        <v>2026</v>
      </c>
      <c r="N59" s="20">
        <v>2026</v>
      </c>
      <c r="O59" s="20">
        <v>2026</v>
      </c>
      <c r="P59" s="20">
        <v>2026</v>
      </c>
      <c r="Q59" s="20">
        <v>0</v>
      </c>
      <c r="R59" s="20">
        <v>0</v>
      </c>
      <c r="S59" s="14">
        <v>0</v>
      </c>
      <c r="T59" s="14">
        <v>170000</v>
      </c>
      <c r="U59" s="26">
        <v>0</v>
      </c>
      <c r="V59" s="32"/>
    </row>
    <row r="60" spans="2:22" ht="69" customHeight="1">
      <c r="B60" s="19">
        <v>15</v>
      </c>
      <c r="C60" s="113"/>
      <c r="D60" s="19" t="s">
        <v>225</v>
      </c>
      <c r="E60" s="19">
        <v>200000</v>
      </c>
      <c r="F60" s="108" t="s">
        <v>232</v>
      </c>
      <c r="G60" s="108"/>
      <c r="H60" s="19" t="s">
        <v>182</v>
      </c>
      <c r="I60" s="19">
        <v>2027</v>
      </c>
      <c r="J60" s="108"/>
      <c r="K60" s="108"/>
      <c r="L60" s="20" t="s">
        <v>38</v>
      </c>
      <c r="M60" s="20" t="s">
        <v>38</v>
      </c>
      <c r="N60" s="20" t="s">
        <v>38</v>
      </c>
      <c r="O60" s="20">
        <v>2027</v>
      </c>
      <c r="P60" s="84">
        <v>2027</v>
      </c>
      <c r="Q60" s="20">
        <f>E60*0%</f>
        <v>0</v>
      </c>
      <c r="R60" s="20">
        <f>E60*0%</f>
        <v>0</v>
      </c>
      <c r="S60" s="14">
        <v>0</v>
      </c>
      <c r="T60" s="14">
        <v>0</v>
      </c>
      <c r="U60" s="26">
        <v>200000</v>
      </c>
      <c r="V60" s="32"/>
    </row>
    <row r="61" spans="2:22" ht="31.5">
      <c r="B61" s="19">
        <v>16</v>
      </c>
      <c r="C61" s="130"/>
      <c r="D61" s="19" t="s">
        <v>23</v>
      </c>
      <c r="E61" s="21">
        <v>50000</v>
      </c>
      <c r="F61" s="108" t="s">
        <v>24</v>
      </c>
      <c r="G61" s="108"/>
      <c r="H61" s="19" t="s">
        <v>182</v>
      </c>
      <c r="I61" s="19">
        <v>2026</v>
      </c>
      <c r="J61" s="108"/>
      <c r="K61" s="108"/>
      <c r="L61" s="20" t="s">
        <v>38</v>
      </c>
      <c r="M61" s="20" t="s">
        <v>38</v>
      </c>
      <c r="N61" s="20" t="s">
        <v>38</v>
      </c>
      <c r="O61" s="20">
        <v>2026</v>
      </c>
      <c r="P61" s="84">
        <v>2026</v>
      </c>
      <c r="Q61" s="20">
        <f t="shared" si="4"/>
        <v>0</v>
      </c>
      <c r="R61" s="20">
        <f>E61*0%</f>
        <v>0</v>
      </c>
      <c r="S61" s="14">
        <v>0</v>
      </c>
      <c r="T61" s="14">
        <f>E61*100%</f>
        <v>50000</v>
      </c>
      <c r="U61" s="26">
        <v>0</v>
      </c>
      <c r="V61" s="32">
        <f t="shared" si="5"/>
        <v>50000</v>
      </c>
    </row>
    <row r="62" spans="2:22" ht="48" customHeight="1">
      <c r="B62" s="19">
        <v>17</v>
      </c>
      <c r="C62" s="19" t="s">
        <v>74</v>
      </c>
      <c r="D62" s="19" t="s">
        <v>115</v>
      </c>
      <c r="E62" s="21">
        <v>50000</v>
      </c>
      <c r="F62" s="108" t="s">
        <v>110</v>
      </c>
      <c r="G62" s="108"/>
      <c r="H62" s="19" t="s">
        <v>182</v>
      </c>
      <c r="I62" s="19">
        <v>2026</v>
      </c>
      <c r="J62" s="108" t="s">
        <v>117</v>
      </c>
      <c r="K62" s="108"/>
      <c r="L62" s="20" t="s">
        <v>38</v>
      </c>
      <c r="M62" s="20" t="s">
        <v>38</v>
      </c>
      <c r="N62" s="20" t="s">
        <v>38</v>
      </c>
      <c r="O62" s="20" t="s">
        <v>38</v>
      </c>
      <c r="P62" s="20" t="s">
        <v>38</v>
      </c>
      <c r="Q62" s="20">
        <f t="shared" si="4"/>
        <v>0</v>
      </c>
      <c r="R62" s="20">
        <f>E62*0%</f>
        <v>0</v>
      </c>
      <c r="S62" s="14">
        <f>E62*0%</f>
        <v>0</v>
      </c>
      <c r="T62" s="14">
        <f>E62*100%</f>
        <v>50000</v>
      </c>
      <c r="U62" s="26">
        <v>0</v>
      </c>
      <c r="V62" s="32">
        <f t="shared" si="5"/>
        <v>50000</v>
      </c>
    </row>
    <row r="63" spans="2:22" ht="48" customHeight="1">
      <c r="B63" s="19">
        <v>18</v>
      </c>
      <c r="C63" s="19" t="s">
        <v>55</v>
      </c>
      <c r="D63" s="19" t="s">
        <v>82</v>
      </c>
      <c r="E63" s="19">
        <v>75000</v>
      </c>
      <c r="F63" s="108" t="s">
        <v>169</v>
      </c>
      <c r="G63" s="108"/>
      <c r="H63" s="19" t="s">
        <v>182</v>
      </c>
      <c r="I63" s="19">
        <v>2026</v>
      </c>
      <c r="J63" s="108" t="s">
        <v>168</v>
      </c>
      <c r="K63" s="108"/>
      <c r="L63" s="20" t="s">
        <v>38</v>
      </c>
      <c r="M63" s="20">
        <v>2025</v>
      </c>
      <c r="N63" s="20">
        <v>2025</v>
      </c>
      <c r="O63" s="20">
        <v>2026</v>
      </c>
      <c r="P63" s="20">
        <v>2026</v>
      </c>
      <c r="Q63" s="20">
        <f t="shared" si="4"/>
        <v>0</v>
      </c>
      <c r="R63" s="20">
        <f>E63*0%</f>
        <v>0</v>
      </c>
      <c r="S63" s="14">
        <f>E63*0%</f>
        <v>0</v>
      </c>
      <c r="T63" s="14">
        <f>E63*100%</f>
        <v>75000</v>
      </c>
      <c r="U63" s="26">
        <v>0</v>
      </c>
      <c r="V63" s="32">
        <f t="shared" si="5"/>
        <v>75000</v>
      </c>
    </row>
    <row r="64" spans="2:22" ht="48" customHeight="1">
      <c r="B64" s="19">
        <v>19</v>
      </c>
      <c r="C64" s="19" t="s">
        <v>98</v>
      </c>
      <c r="D64" s="19" t="s">
        <v>190</v>
      </c>
      <c r="E64" s="19">
        <v>10000</v>
      </c>
      <c r="F64" s="108" t="s">
        <v>191</v>
      </c>
      <c r="G64" s="108"/>
      <c r="H64" s="19" t="s">
        <v>182</v>
      </c>
      <c r="I64" s="19">
        <v>2025</v>
      </c>
      <c r="J64" s="108" t="s">
        <v>191</v>
      </c>
      <c r="K64" s="108"/>
      <c r="L64" s="20" t="s">
        <v>38</v>
      </c>
      <c r="M64" s="20" t="s">
        <v>38</v>
      </c>
      <c r="N64" s="20" t="s">
        <v>38</v>
      </c>
      <c r="O64" s="20" t="s">
        <v>38</v>
      </c>
      <c r="P64" s="20" t="s">
        <v>38</v>
      </c>
      <c r="Q64" s="20">
        <f>E64*0%</f>
        <v>0</v>
      </c>
      <c r="R64" s="20">
        <f>E64*10%</f>
        <v>1000</v>
      </c>
      <c r="S64" s="14">
        <f>E64*90%</f>
        <v>9000</v>
      </c>
      <c r="T64" s="14">
        <v>0</v>
      </c>
      <c r="U64" s="26">
        <v>0</v>
      </c>
      <c r="V64" s="32">
        <f>SUM(Q64:U64)</f>
        <v>10000</v>
      </c>
    </row>
    <row r="65" spans="2:22" ht="48" customHeight="1">
      <c r="B65" s="19">
        <v>20</v>
      </c>
      <c r="C65" s="19" t="s">
        <v>192</v>
      </c>
      <c r="D65" s="19" t="s">
        <v>193</v>
      </c>
      <c r="E65" s="19">
        <v>10000</v>
      </c>
      <c r="F65" s="108" t="s">
        <v>191</v>
      </c>
      <c r="G65" s="108"/>
      <c r="H65" s="19" t="s">
        <v>182</v>
      </c>
      <c r="I65" s="19">
        <v>2025</v>
      </c>
      <c r="J65" s="108" t="s">
        <v>191</v>
      </c>
      <c r="K65" s="108"/>
      <c r="L65" s="20" t="s">
        <v>38</v>
      </c>
      <c r="M65" s="20" t="s">
        <v>38</v>
      </c>
      <c r="N65" s="20" t="s">
        <v>38</v>
      </c>
      <c r="O65" s="20" t="s">
        <v>38</v>
      </c>
      <c r="P65" s="20" t="s">
        <v>38</v>
      </c>
      <c r="Q65" s="20">
        <f>E65*0%</f>
        <v>0</v>
      </c>
      <c r="R65" s="20">
        <f>E65*10%</f>
        <v>1000</v>
      </c>
      <c r="S65" s="14">
        <f>E65*90%</f>
        <v>9000</v>
      </c>
      <c r="T65" s="14">
        <v>0</v>
      </c>
      <c r="U65" s="26">
        <v>0</v>
      </c>
      <c r="V65" s="32">
        <f>SUM(Q65:U65)</f>
        <v>10000</v>
      </c>
    </row>
    <row r="66" spans="2:22" ht="48" customHeight="1">
      <c r="B66" s="19">
        <v>21</v>
      </c>
      <c r="C66" s="19" t="s">
        <v>70</v>
      </c>
      <c r="D66" s="19" t="s">
        <v>193</v>
      </c>
      <c r="E66" s="19">
        <v>10000</v>
      </c>
      <c r="F66" s="108" t="s">
        <v>191</v>
      </c>
      <c r="G66" s="108"/>
      <c r="H66" s="19" t="s">
        <v>182</v>
      </c>
      <c r="I66" s="19">
        <v>2025</v>
      </c>
      <c r="J66" s="108" t="s">
        <v>191</v>
      </c>
      <c r="K66" s="108"/>
      <c r="L66" s="20" t="s">
        <v>38</v>
      </c>
      <c r="M66" s="20" t="s">
        <v>38</v>
      </c>
      <c r="N66" s="20" t="s">
        <v>38</v>
      </c>
      <c r="O66" s="20" t="s">
        <v>38</v>
      </c>
      <c r="P66" s="20" t="s">
        <v>38</v>
      </c>
      <c r="Q66" s="20">
        <f>E66*0%</f>
        <v>0</v>
      </c>
      <c r="R66" s="20">
        <f>E66*10%</f>
        <v>1000</v>
      </c>
      <c r="S66" s="14">
        <f>E66*90%</f>
        <v>9000</v>
      </c>
      <c r="T66" s="14">
        <v>0</v>
      </c>
      <c r="U66" s="26">
        <v>0</v>
      </c>
      <c r="V66" s="32">
        <f>SUM(Q66:U66)</f>
        <v>10000</v>
      </c>
    </row>
    <row r="67" spans="2:21" ht="15.75">
      <c r="B67" s="8"/>
      <c r="C67" s="8"/>
      <c r="D67" s="85" t="s">
        <v>25</v>
      </c>
      <c r="E67" s="86">
        <f>SUM(E46:E66)</f>
        <v>2922000</v>
      </c>
      <c r="F67" s="108"/>
      <c r="G67" s="108"/>
      <c r="H67" s="8"/>
      <c r="I67" s="8"/>
      <c r="J67" s="134"/>
      <c r="K67" s="134"/>
      <c r="L67" s="87"/>
      <c r="M67" s="87"/>
      <c r="N67" s="87"/>
      <c r="O67" s="87"/>
      <c r="P67" s="87"/>
      <c r="Q67" s="88">
        <f>SUM(Q46:Q66)</f>
        <v>7000</v>
      </c>
      <c r="R67" s="88">
        <f>SUM(R46:R66)</f>
        <v>464000</v>
      </c>
      <c r="S67" s="89">
        <f>SUM(S46:S66)</f>
        <v>366000</v>
      </c>
      <c r="T67" s="89">
        <f>SUM(T46:T66)</f>
        <v>975000</v>
      </c>
      <c r="U67" s="89">
        <f>SUM(U46:U66)</f>
        <v>1110000</v>
      </c>
    </row>
    <row r="68" spans="5:21" ht="15">
      <c r="E68" s="10">
        <f>E66+E65+E64+E63+E62+E61+E60+E59+E57+E56+E55+E48+E47</f>
        <v>1515000</v>
      </c>
      <c r="Q68" s="10"/>
      <c r="R68" s="10"/>
      <c r="S68" s="10"/>
      <c r="T68" s="10"/>
      <c r="U68" s="10"/>
    </row>
    <row r="69" spans="2:10" ht="23.25">
      <c r="B69" s="127" t="s">
        <v>49</v>
      </c>
      <c r="C69" s="127"/>
      <c r="D69" s="127"/>
      <c r="E69" s="127"/>
      <c r="F69" s="127"/>
      <c r="G69" s="127"/>
      <c r="H69" s="127"/>
      <c r="I69" s="127"/>
      <c r="J69" s="127"/>
    </row>
    <row r="70" spans="2:21" ht="15.75">
      <c r="B70" s="126" t="s">
        <v>0</v>
      </c>
      <c r="C70" s="123" t="s">
        <v>26</v>
      </c>
      <c r="D70" s="123"/>
      <c r="E70" s="123"/>
      <c r="F70" s="123"/>
      <c r="G70" s="123"/>
      <c r="H70" s="123"/>
      <c r="I70" s="123"/>
      <c r="J70" s="123"/>
      <c r="K70" s="133" t="s">
        <v>30</v>
      </c>
      <c r="L70" s="133"/>
      <c r="M70" s="133"/>
      <c r="N70" s="133"/>
      <c r="O70" s="133"/>
      <c r="Q70" s="125" t="s">
        <v>128</v>
      </c>
      <c r="R70" s="125"/>
      <c r="S70" s="125"/>
      <c r="T70" s="125"/>
      <c r="U70" s="125"/>
    </row>
    <row r="71" spans="2:21" ht="63">
      <c r="B71" s="126"/>
      <c r="C71" s="5" t="s">
        <v>46</v>
      </c>
      <c r="D71" s="4" t="s">
        <v>1</v>
      </c>
      <c r="E71" s="4" t="s">
        <v>2</v>
      </c>
      <c r="F71" s="4" t="s">
        <v>3</v>
      </c>
      <c r="G71" s="4" t="s">
        <v>4</v>
      </c>
      <c r="H71" s="4" t="s">
        <v>5</v>
      </c>
      <c r="I71" s="4" t="s">
        <v>6</v>
      </c>
      <c r="J71" s="4" t="s">
        <v>7</v>
      </c>
      <c r="K71" s="4" t="s">
        <v>33</v>
      </c>
      <c r="L71" s="8" t="s">
        <v>27</v>
      </c>
      <c r="M71" s="8" t="s">
        <v>29</v>
      </c>
      <c r="N71" s="8" t="s">
        <v>31</v>
      </c>
      <c r="O71" s="8" t="s">
        <v>32</v>
      </c>
      <c r="P71" s="8" t="s">
        <v>28</v>
      </c>
      <c r="Q71" s="9">
        <v>2023</v>
      </c>
      <c r="R71" s="9">
        <v>2024</v>
      </c>
      <c r="S71" s="9">
        <v>2025</v>
      </c>
      <c r="T71" s="9">
        <v>2026</v>
      </c>
      <c r="U71" s="9">
        <v>2027</v>
      </c>
    </row>
    <row r="72" spans="2:22" ht="63">
      <c r="B72" s="15">
        <v>1</v>
      </c>
      <c r="C72" s="15" t="s">
        <v>93</v>
      </c>
      <c r="D72" s="15" t="s">
        <v>207</v>
      </c>
      <c r="E72" s="15">
        <v>19</v>
      </c>
      <c r="F72" s="15" t="s">
        <v>10</v>
      </c>
      <c r="G72" s="16">
        <v>200000</v>
      </c>
      <c r="H72" s="15" t="s">
        <v>118</v>
      </c>
      <c r="I72" s="5" t="s">
        <v>182</v>
      </c>
      <c r="J72" s="15">
        <v>2027</v>
      </c>
      <c r="K72" s="15" t="s">
        <v>119</v>
      </c>
      <c r="L72" s="14" t="s">
        <v>38</v>
      </c>
      <c r="M72" s="14" t="s">
        <v>38</v>
      </c>
      <c r="N72" s="14" t="s">
        <v>38</v>
      </c>
      <c r="O72" s="14" t="s">
        <v>38</v>
      </c>
      <c r="P72" s="14" t="s">
        <v>38</v>
      </c>
      <c r="Q72" s="30">
        <f>G72*0%</f>
        <v>0</v>
      </c>
      <c r="R72" s="30">
        <f>G72*0%</f>
        <v>0</v>
      </c>
      <c r="S72" s="30">
        <f>G72*10%</f>
        <v>20000</v>
      </c>
      <c r="T72" s="30">
        <f>G72*60%</f>
        <v>120000</v>
      </c>
      <c r="U72" s="26">
        <f>G72*30%</f>
        <v>60000</v>
      </c>
      <c r="V72" s="32">
        <f aca="true" t="shared" si="6" ref="V72:V84">SUM(Q72:U72)</f>
        <v>200000</v>
      </c>
    </row>
    <row r="73" spans="2:22" ht="63">
      <c r="B73" s="34">
        <v>2</v>
      </c>
      <c r="C73" s="114" t="s">
        <v>53</v>
      </c>
      <c r="D73" s="15" t="s">
        <v>95</v>
      </c>
      <c r="E73" s="15">
        <v>250</v>
      </c>
      <c r="F73" s="15" t="s">
        <v>96</v>
      </c>
      <c r="G73" s="16">
        <v>75000</v>
      </c>
      <c r="H73" s="15" t="s">
        <v>37</v>
      </c>
      <c r="I73" s="5" t="s">
        <v>182</v>
      </c>
      <c r="J73" s="15">
        <v>2025</v>
      </c>
      <c r="K73" s="15" t="s">
        <v>186</v>
      </c>
      <c r="L73" s="14">
        <v>2023</v>
      </c>
      <c r="M73" s="14">
        <v>2023</v>
      </c>
      <c r="N73" s="14">
        <v>2023</v>
      </c>
      <c r="O73" s="14">
        <v>2023</v>
      </c>
      <c r="P73" s="14">
        <v>2023</v>
      </c>
      <c r="Q73" s="30">
        <f>G73*4%</f>
        <v>3000</v>
      </c>
      <c r="R73" s="30">
        <f>G73*46%</f>
        <v>34500</v>
      </c>
      <c r="S73" s="30">
        <f>G73*50%</f>
        <v>37500</v>
      </c>
      <c r="T73" s="30">
        <v>0</v>
      </c>
      <c r="U73" s="26">
        <v>0</v>
      </c>
      <c r="V73" s="32">
        <f t="shared" si="6"/>
        <v>75000</v>
      </c>
    </row>
    <row r="74" spans="2:22" ht="63">
      <c r="B74" s="34">
        <v>3</v>
      </c>
      <c r="C74" s="131"/>
      <c r="D74" s="15" t="s">
        <v>97</v>
      </c>
      <c r="E74" s="15">
        <v>150</v>
      </c>
      <c r="F74" s="15" t="s">
        <v>96</v>
      </c>
      <c r="G74" s="16">
        <v>90000</v>
      </c>
      <c r="H74" s="15" t="s">
        <v>144</v>
      </c>
      <c r="I74" s="5" t="s">
        <v>182</v>
      </c>
      <c r="J74" s="15">
        <v>2026</v>
      </c>
      <c r="K74" s="15" t="s">
        <v>114</v>
      </c>
      <c r="L74" s="14">
        <v>2026</v>
      </c>
      <c r="M74" s="14">
        <v>2026</v>
      </c>
      <c r="N74" s="14">
        <v>2026</v>
      </c>
      <c r="O74" s="14">
        <v>2026</v>
      </c>
      <c r="P74" s="14">
        <v>2026</v>
      </c>
      <c r="Q74" s="30">
        <f>G74*0%</f>
        <v>0</v>
      </c>
      <c r="R74" s="30">
        <f>G74*0%</f>
        <v>0</v>
      </c>
      <c r="S74" s="30">
        <f>G74*0%</f>
        <v>0</v>
      </c>
      <c r="T74" s="30">
        <f>G74*100%</f>
        <v>90000</v>
      </c>
      <c r="U74" s="26">
        <v>0</v>
      </c>
      <c r="V74" s="32">
        <f t="shared" si="6"/>
        <v>90000</v>
      </c>
    </row>
    <row r="75" spans="2:22" ht="63">
      <c r="B75" s="34">
        <v>4</v>
      </c>
      <c r="C75" s="131"/>
      <c r="D75" s="15" t="s">
        <v>125</v>
      </c>
      <c r="E75" s="15">
        <v>0.86</v>
      </c>
      <c r="F75" s="15" t="s">
        <v>9</v>
      </c>
      <c r="G75" s="16">
        <v>50000</v>
      </c>
      <c r="H75" s="15" t="s">
        <v>37</v>
      </c>
      <c r="I75" s="15" t="s">
        <v>182</v>
      </c>
      <c r="J75" s="15">
        <v>2026</v>
      </c>
      <c r="K75" s="15"/>
      <c r="L75" s="15">
        <v>2024</v>
      </c>
      <c r="M75" s="15">
        <v>2024</v>
      </c>
      <c r="N75" s="15">
        <v>2024</v>
      </c>
      <c r="O75" s="15">
        <v>2024</v>
      </c>
      <c r="P75" s="15">
        <v>2024</v>
      </c>
      <c r="Q75" s="30">
        <v>0</v>
      </c>
      <c r="R75" s="30">
        <v>25000</v>
      </c>
      <c r="S75" s="30">
        <f>G75*40%</f>
        <v>20000</v>
      </c>
      <c r="T75" s="30">
        <f>G75*10%</f>
        <v>5000</v>
      </c>
      <c r="U75" s="26">
        <v>0</v>
      </c>
      <c r="V75" s="32">
        <f t="shared" si="6"/>
        <v>50000</v>
      </c>
    </row>
    <row r="76" spans="2:22" ht="63">
      <c r="B76" s="15">
        <v>5</v>
      </c>
      <c r="C76" s="131"/>
      <c r="D76" s="15" t="s">
        <v>101</v>
      </c>
      <c r="E76" s="15">
        <v>1500</v>
      </c>
      <c r="F76" s="15" t="s">
        <v>96</v>
      </c>
      <c r="G76" s="16">
        <v>180000</v>
      </c>
      <c r="H76" s="15" t="s">
        <v>35</v>
      </c>
      <c r="I76" s="15" t="s">
        <v>182</v>
      </c>
      <c r="J76" s="15">
        <v>2024</v>
      </c>
      <c r="K76" s="15" t="s">
        <v>113</v>
      </c>
      <c r="L76" s="14">
        <v>2023</v>
      </c>
      <c r="M76" s="14">
        <v>2023</v>
      </c>
      <c r="N76" s="14">
        <v>2023</v>
      </c>
      <c r="O76" s="14">
        <v>2023</v>
      </c>
      <c r="P76" s="14">
        <v>2023</v>
      </c>
      <c r="Q76" s="30">
        <f>G76*4%</f>
        <v>7200</v>
      </c>
      <c r="R76" s="30">
        <f>G76*96%</f>
        <v>172800</v>
      </c>
      <c r="S76" s="30">
        <f>G76*0%</f>
        <v>0</v>
      </c>
      <c r="T76" s="30">
        <v>0</v>
      </c>
      <c r="U76" s="26">
        <v>0</v>
      </c>
      <c r="V76" s="32">
        <f t="shared" si="6"/>
        <v>180000</v>
      </c>
    </row>
    <row r="77" spans="2:22" ht="63">
      <c r="B77" s="15">
        <v>6</v>
      </c>
      <c r="C77" s="131"/>
      <c r="D77" s="15" t="s">
        <v>214</v>
      </c>
      <c r="E77" s="15">
        <v>0.7</v>
      </c>
      <c r="F77" s="15" t="s">
        <v>9</v>
      </c>
      <c r="G77" s="16">
        <v>89000</v>
      </c>
      <c r="H77" s="15" t="s">
        <v>35</v>
      </c>
      <c r="I77" s="15" t="s">
        <v>182</v>
      </c>
      <c r="J77" s="15">
        <v>2025</v>
      </c>
      <c r="K77" s="15"/>
      <c r="L77" s="14">
        <v>2024</v>
      </c>
      <c r="M77" s="14">
        <v>2024</v>
      </c>
      <c r="N77" s="14">
        <v>2024</v>
      </c>
      <c r="O77" s="14">
        <v>2024</v>
      </c>
      <c r="P77" s="14">
        <v>2024</v>
      </c>
      <c r="Q77" s="30"/>
      <c r="R77" s="30">
        <v>5000</v>
      </c>
      <c r="S77" s="30">
        <v>84000</v>
      </c>
      <c r="T77" s="30"/>
      <c r="U77" s="26"/>
      <c r="V77" s="32"/>
    </row>
    <row r="78" spans="2:22" ht="63">
      <c r="B78" s="15">
        <v>7</v>
      </c>
      <c r="C78" s="131"/>
      <c r="D78" s="15" t="s">
        <v>215</v>
      </c>
      <c r="E78" s="15">
        <v>1</v>
      </c>
      <c r="F78" s="15" t="s">
        <v>9</v>
      </c>
      <c r="G78" s="16">
        <v>120000</v>
      </c>
      <c r="H78" s="15" t="s">
        <v>35</v>
      </c>
      <c r="I78" s="15" t="s">
        <v>182</v>
      </c>
      <c r="J78" s="15">
        <v>2027</v>
      </c>
      <c r="K78" s="15"/>
      <c r="L78" s="14">
        <v>2027</v>
      </c>
      <c r="M78" s="14">
        <v>2027</v>
      </c>
      <c r="N78" s="14">
        <v>2027</v>
      </c>
      <c r="O78" s="14">
        <v>2027</v>
      </c>
      <c r="P78" s="14">
        <v>2027</v>
      </c>
      <c r="Q78" s="30">
        <v>0</v>
      </c>
      <c r="R78" s="30">
        <v>0</v>
      </c>
      <c r="S78" s="30">
        <v>0</v>
      </c>
      <c r="T78" s="30">
        <v>0</v>
      </c>
      <c r="U78" s="26">
        <v>120000</v>
      </c>
      <c r="V78" s="32"/>
    </row>
    <row r="79" spans="2:22" ht="45.75" customHeight="1">
      <c r="B79" s="15">
        <v>8</v>
      </c>
      <c r="C79" s="131"/>
      <c r="D79" s="15" t="s">
        <v>227</v>
      </c>
      <c r="E79" s="15">
        <v>1.2</v>
      </c>
      <c r="F79" s="15" t="s">
        <v>9</v>
      </c>
      <c r="G79" s="16">
        <v>144000</v>
      </c>
      <c r="H79" s="15" t="s">
        <v>35</v>
      </c>
      <c r="I79" s="15" t="s">
        <v>182</v>
      </c>
      <c r="J79" s="15">
        <v>2026</v>
      </c>
      <c r="K79" s="15"/>
      <c r="L79" s="14">
        <v>2025</v>
      </c>
      <c r="M79" s="14">
        <v>2025</v>
      </c>
      <c r="N79" s="14">
        <v>2025</v>
      </c>
      <c r="O79" s="14">
        <v>2025</v>
      </c>
      <c r="P79" s="14">
        <v>2025</v>
      </c>
      <c r="Q79" s="30"/>
      <c r="R79" s="30"/>
      <c r="S79" s="30">
        <v>70000</v>
      </c>
      <c r="T79" s="30">
        <v>74000</v>
      </c>
      <c r="U79" s="26"/>
      <c r="V79" s="32"/>
    </row>
    <row r="80" spans="2:22" ht="48.75" customHeight="1">
      <c r="B80" s="15">
        <v>9</v>
      </c>
      <c r="C80" s="131"/>
      <c r="D80" s="15" t="s">
        <v>228</v>
      </c>
      <c r="E80" s="15">
        <v>1.2</v>
      </c>
      <c r="F80" s="15" t="s">
        <v>9</v>
      </c>
      <c r="G80" s="16">
        <v>120000</v>
      </c>
      <c r="H80" s="15" t="s">
        <v>35</v>
      </c>
      <c r="I80" s="15" t="s">
        <v>182</v>
      </c>
      <c r="J80" s="15">
        <v>2026</v>
      </c>
      <c r="K80" s="15"/>
      <c r="L80" s="14">
        <v>2025</v>
      </c>
      <c r="M80" s="14">
        <v>2025</v>
      </c>
      <c r="N80" s="14">
        <v>2025</v>
      </c>
      <c r="O80" s="14">
        <v>2025</v>
      </c>
      <c r="P80" s="14">
        <v>2025</v>
      </c>
      <c r="Q80" s="30"/>
      <c r="R80" s="30"/>
      <c r="S80" s="30">
        <v>60000</v>
      </c>
      <c r="T80" s="30">
        <v>60000</v>
      </c>
      <c r="U80" s="26"/>
      <c r="V80" s="32"/>
    </row>
    <row r="81" spans="2:22" ht="78.75">
      <c r="B81" s="34">
        <v>10</v>
      </c>
      <c r="C81" s="132"/>
      <c r="D81" s="15" t="s">
        <v>143</v>
      </c>
      <c r="E81" s="15">
        <v>3000</v>
      </c>
      <c r="F81" s="15" t="s">
        <v>96</v>
      </c>
      <c r="G81" s="16">
        <v>1000000</v>
      </c>
      <c r="H81" s="15" t="s">
        <v>37</v>
      </c>
      <c r="I81" s="15" t="s">
        <v>182</v>
      </c>
      <c r="J81" s="15">
        <v>2028</v>
      </c>
      <c r="K81" s="15" t="s">
        <v>111</v>
      </c>
      <c r="L81" s="14">
        <v>2024</v>
      </c>
      <c r="M81" s="14">
        <v>2024</v>
      </c>
      <c r="N81" s="14">
        <v>2024</v>
      </c>
      <c r="O81" s="14">
        <v>2024</v>
      </c>
      <c r="P81" s="14">
        <v>2024</v>
      </c>
      <c r="Q81" s="30">
        <v>5000</v>
      </c>
      <c r="R81" s="30">
        <f>G81*16%+27000+100000+20000</f>
        <v>307000</v>
      </c>
      <c r="S81" s="30">
        <f>390000-192000-10000</f>
        <v>188000</v>
      </c>
      <c r="T81" s="30">
        <f>G81*30%</f>
        <v>300000</v>
      </c>
      <c r="U81" s="26">
        <f>G81*20%</f>
        <v>200000</v>
      </c>
      <c r="V81" s="32">
        <f t="shared" si="6"/>
        <v>1000000</v>
      </c>
    </row>
    <row r="82" spans="2:22" ht="78.75">
      <c r="B82" s="15">
        <v>11</v>
      </c>
      <c r="C82" s="15" t="s">
        <v>74</v>
      </c>
      <c r="D82" s="15" t="s">
        <v>81</v>
      </c>
      <c r="E82" s="15">
        <v>7</v>
      </c>
      <c r="F82" s="15" t="s">
        <v>9</v>
      </c>
      <c r="G82" s="16">
        <v>300000</v>
      </c>
      <c r="H82" s="15" t="s">
        <v>35</v>
      </c>
      <c r="I82" s="15" t="s">
        <v>182</v>
      </c>
      <c r="J82" s="15">
        <v>2025</v>
      </c>
      <c r="K82" s="15" t="s">
        <v>75</v>
      </c>
      <c r="L82" s="14">
        <v>2023</v>
      </c>
      <c r="M82" s="14">
        <v>2023</v>
      </c>
      <c r="N82" s="14">
        <v>2023</v>
      </c>
      <c r="O82" s="14"/>
      <c r="P82" s="14"/>
      <c r="Q82" s="30">
        <f>G82*4%</f>
        <v>12000</v>
      </c>
      <c r="R82" s="30">
        <f>G82*46%</f>
        <v>138000</v>
      </c>
      <c r="S82" s="30">
        <f>G82*50%</f>
        <v>150000</v>
      </c>
      <c r="T82" s="30">
        <v>0</v>
      </c>
      <c r="U82" s="26">
        <v>0</v>
      </c>
      <c r="V82" s="32">
        <f t="shared" si="6"/>
        <v>300000</v>
      </c>
    </row>
    <row r="83" spans="2:22" ht="31.5">
      <c r="B83" s="34">
        <v>12</v>
      </c>
      <c r="C83" s="15" t="s">
        <v>73</v>
      </c>
      <c r="D83" s="15" t="s">
        <v>36</v>
      </c>
      <c r="E83" s="15">
        <v>0.3</v>
      </c>
      <c r="F83" s="15" t="s">
        <v>9</v>
      </c>
      <c r="G83" s="16">
        <v>75000</v>
      </c>
      <c r="H83" s="15" t="s">
        <v>149</v>
      </c>
      <c r="I83" s="5" t="s">
        <v>182</v>
      </c>
      <c r="J83" s="15">
        <v>2027</v>
      </c>
      <c r="K83" s="15"/>
      <c r="L83" s="14">
        <v>2025</v>
      </c>
      <c r="M83" s="14">
        <v>2025</v>
      </c>
      <c r="N83" s="14">
        <v>2025</v>
      </c>
      <c r="O83" s="14">
        <v>2025</v>
      </c>
      <c r="P83" s="14">
        <v>2025</v>
      </c>
      <c r="Q83" s="30">
        <f>G83*0%</f>
        <v>0</v>
      </c>
      <c r="R83" s="30">
        <f>G83*0%</f>
        <v>0</v>
      </c>
      <c r="S83" s="30">
        <f>G83*4%</f>
        <v>3000</v>
      </c>
      <c r="T83" s="30">
        <f>G83*76%</f>
        <v>57000</v>
      </c>
      <c r="U83" s="26">
        <f>G83*20%</f>
        <v>15000</v>
      </c>
      <c r="V83" s="32">
        <f t="shared" si="6"/>
        <v>75000</v>
      </c>
    </row>
    <row r="84" spans="2:22" ht="63">
      <c r="B84" s="34">
        <v>13</v>
      </c>
      <c r="C84" s="15" t="s">
        <v>98</v>
      </c>
      <c r="D84" s="15" t="s">
        <v>99</v>
      </c>
      <c r="E84" s="15">
        <v>800</v>
      </c>
      <c r="F84" s="15" t="s">
        <v>96</v>
      </c>
      <c r="G84" s="16">
        <v>100000</v>
      </c>
      <c r="H84" s="15" t="s">
        <v>37</v>
      </c>
      <c r="I84" s="5" t="s">
        <v>182</v>
      </c>
      <c r="J84" s="15">
        <v>2027</v>
      </c>
      <c r="K84" s="15" t="s">
        <v>112</v>
      </c>
      <c r="L84" s="14">
        <v>2025</v>
      </c>
      <c r="M84" s="14">
        <v>2025</v>
      </c>
      <c r="N84" s="14">
        <v>2025</v>
      </c>
      <c r="O84" s="14">
        <v>2025</v>
      </c>
      <c r="P84" s="14">
        <v>2025</v>
      </c>
      <c r="Q84" s="30">
        <f>G84*0%</f>
        <v>0</v>
      </c>
      <c r="R84" s="30">
        <f>G84*0%</f>
        <v>0</v>
      </c>
      <c r="S84" s="30">
        <f>G84*4%</f>
        <v>4000</v>
      </c>
      <c r="T84" s="30">
        <f>G84*76%</f>
        <v>76000</v>
      </c>
      <c r="U84" s="26">
        <f>G84*20%</f>
        <v>20000</v>
      </c>
      <c r="V84" s="32">
        <f t="shared" si="6"/>
        <v>100000</v>
      </c>
    </row>
    <row r="85" spans="3:21" ht="15">
      <c r="C85" s="129" t="s">
        <v>47</v>
      </c>
      <c r="D85" s="129"/>
      <c r="E85" s="129"/>
      <c r="F85" s="10"/>
      <c r="G85" s="10"/>
      <c r="Q85" s="89">
        <f>SUM(Q72:Q84)</f>
        <v>27200</v>
      </c>
      <c r="R85" s="89">
        <f>SUM(R72:R84)</f>
        <v>682300</v>
      </c>
      <c r="S85" s="89">
        <f>SUM(S72:S84)</f>
        <v>636500</v>
      </c>
      <c r="T85" s="89">
        <f>SUM(T72:T84)</f>
        <v>782000</v>
      </c>
      <c r="U85" s="89">
        <f>SUM(U72:U84)</f>
        <v>415000</v>
      </c>
    </row>
    <row r="86" ht="15">
      <c r="G86" s="10"/>
    </row>
    <row r="87" spans="3:22" ht="15.75">
      <c r="C87" s="12" t="s">
        <v>50</v>
      </c>
      <c r="D87" s="29" t="s">
        <v>188</v>
      </c>
      <c r="F87" s="10"/>
      <c r="Q87" s="13"/>
      <c r="R87" s="13"/>
      <c r="S87" s="13"/>
      <c r="T87" s="13"/>
      <c r="U87" s="13"/>
      <c r="V87" s="25" t="s">
        <v>94</v>
      </c>
    </row>
    <row r="88" spans="3:22" ht="36.75" customHeight="1">
      <c r="C88" s="128" t="s">
        <v>51</v>
      </c>
      <c r="D88" s="128"/>
      <c r="E88" s="128"/>
      <c r="F88" s="128"/>
      <c r="G88" s="128"/>
      <c r="H88" s="128"/>
      <c r="I88" s="128"/>
      <c r="J88" s="128"/>
      <c r="K88" s="128"/>
      <c r="Q88" s="10"/>
      <c r="R88" s="10"/>
      <c r="S88" s="10"/>
      <c r="T88" s="10"/>
      <c r="U88" s="10"/>
      <c r="V88">
        <f>SUM(Q88:U88)</f>
        <v>0</v>
      </c>
    </row>
    <row r="91" spans="17:22" ht="15">
      <c r="Q91" s="10"/>
      <c r="R91" s="10"/>
      <c r="S91" s="10"/>
      <c r="T91" s="10"/>
      <c r="U91" s="10"/>
      <c r="V91" s="10"/>
    </row>
    <row r="92" spans="17:22" ht="15">
      <c r="Q92" s="10"/>
      <c r="R92" s="10"/>
      <c r="S92" s="10"/>
      <c r="T92" s="10"/>
      <c r="U92" s="10"/>
      <c r="V92" s="10"/>
    </row>
  </sheetData>
  <sheetProtection/>
  <mergeCells count="79">
    <mergeCell ref="Q4:U4"/>
    <mergeCell ref="F49:G49"/>
    <mergeCell ref="J51:K51"/>
    <mergeCell ref="F60:G60"/>
    <mergeCell ref="J60:K60"/>
    <mergeCell ref="F58:G58"/>
    <mergeCell ref="J58:K58"/>
    <mergeCell ref="F59:G59"/>
    <mergeCell ref="J59:K59"/>
    <mergeCell ref="C30:K30"/>
    <mergeCell ref="J66:K66"/>
    <mergeCell ref="R30:V30"/>
    <mergeCell ref="B1:M1"/>
    <mergeCell ref="B25:E25"/>
    <mergeCell ref="B26:I26"/>
    <mergeCell ref="B29:J29"/>
    <mergeCell ref="B4:B5"/>
    <mergeCell ref="C4:J4"/>
    <mergeCell ref="K4:O4"/>
    <mergeCell ref="B30:B31"/>
    <mergeCell ref="F64:G64"/>
    <mergeCell ref="Q70:U70"/>
    <mergeCell ref="F54:G54"/>
    <mergeCell ref="F50:G50"/>
    <mergeCell ref="J50:K50"/>
    <mergeCell ref="K70:O70"/>
    <mergeCell ref="J67:K67"/>
    <mergeCell ref="J61:K61"/>
    <mergeCell ref="F55:G55"/>
    <mergeCell ref="F51:G51"/>
    <mergeCell ref="F66:G66"/>
    <mergeCell ref="C88:K88"/>
    <mergeCell ref="F53:G53"/>
    <mergeCell ref="J53:K53"/>
    <mergeCell ref="C85:E85"/>
    <mergeCell ref="J54:K54"/>
    <mergeCell ref="J62:K62"/>
    <mergeCell ref="J55:K55"/>
    <mergeCell ref="C50:C61"/>
    <mergeCell ref="C73:C81"/>
    <mergeCell ref="Q44:U44"/>
    <mergeCell ref="B70:B71"/>
    <mergeCell ref="B69:J69"/>
    <mergeCell ref="F61:G61"/>
    <mergeCell ref="F67:G67"/>
    <mergeCell ref="C70:J70"/>
    <mergeCell ref="F62:G62"/>
    <mergeCell ref="B44:B45"/>
    <mergeCell ref="J45:K45"/>
    <mergeCell ref="J64:K64"/>
    <mergeCell ref="F46:G46"/>
    <mergeCell ref="F63:G63"/>
    <mergeCell ref="L30:P30"/>
    <mergeCell ref="C40:J40"/>
    <mergeCell ref="B39:G39"/>
    <mergeCell ref="C44:J44"/>
    <mergeCell ref="B42:J42"/>
    <mergeCell ref="K44:O44"/>
    <mergeCell ref="J46:K46"/>
    <mergeCell ref="J56:K56"/>
    <mergeCell ref="C6:C9"/>
    <mergeCell ref="C10:C12"/>
    <mergeCell ref="C14:C15"/>
    <mergeCell ref="C46:C49"/>
    <mergeCell ref="F65:G65"/>
    <mergeCell ref="J65:K65"/>
    <mergeCell ref="C21:C22"/>
    <mergeCell ref="J63:K63"/>
    <mergeCell ref="F45:G45"/>
    <mergeCell ref="J49:K49"/>
    <mergeCell ref="F57:G57"/>
    <mergeCell ref="J57:K57"/>
    <mergeCell ref="F47:G47"/>
    <mergeCell ref="J47:K47"/>
    <mergeCell ref="F52:G52"/>
    <mergeCell ref="J52:K52"/>
    <mergeCell ref="F48:G48"/>
    <mergeCell ref="J48:K48"/>
    <mergeCell ref="F56:G56"/>
  </mergeCells>
  <printOptions/>
  <pageMargins left="0" right="0" top="0.7480314960629921" bottom="0.35433070866141736" header="0.31496062992125984" footer="0"/>
  <pageSetup horizontalDpi="600" verticalDpi="600" orientation="landscape" paperSize="8" scale="53" r:id="rId1"/>
</worksheet>
</file>

<file path=xl/worksheets/sheet2.xml><?xml version="1.0" encoding="utf-8"?>
<worksheet xmlns="http://schemas.openxmlformats.org/spreadsheetml/2006/main" xmlns:r="http://schemas.openxmlformats.org/officeDocument/2006/relationships">
  <dimension ref="B2:V81"/>
  <sheetViews>
    <sheetView zoomScale="120" zoomScaleNormal="120" workbookViewId="0" topLeftCell="A1">
      <pane xSplit="10" ySplit="4" topLeftCell="R70" activePane="bottomRight" state="frozen"/>
      <selection pane="topLeft" activeCell="A1" sqref="A1"/>
      <selection pane="topRight" activeCell="K1" sqref="K1"/>
      <selection pane="bottomLeft" activeCell="A5" sqref="A5"/>
      <selection pane="bottomRight" activeCell="U2" sqref="U2"/>
    </sheetView>
  </sheetViews>
  <sheetFormatPr defaultColWidth="9.140625" defaultRowHeight="15"/>
  <cols>
    <col min="1" max="1" width="0" style="0" hidden="1" customWidth="1"/>
    <col min="3" max="3" width="20.00390625" style="0" customWidth="1"/>
    <col min="4" max="4" width="46.00390625" style="0" customWidth="1"/>
    <col min="5" max="5" width="14.7109375" style="0" customWidth="1"/>
    <col min="6" max="6" width="13.7109375" style="0" customWidth="1"/>
    <col min="7" max="7" width="14.57421875" style="0" customWidth="1"/>
    <col min="8" max="8" width="13.57421875" style="0" customWidth="1"/>
    <col min="9" max="9" width="14.421875" style="0" customWidth="1"/>
    <col min="10" max="10" width="12.57421875" style="0" customWidth="1"/>
    <col min="11" max="11" width="8.7109375" style="0" hidden="1" customWidth="1"/>
    <col min="12" max="12" width="12.28125" style="0" customWidth="1"/>
    <col min="13" max="13" width="8.7109375" style="0" customWidth="1"/>
    <col min="14" max="14" width="11.28125" style="0" customWidth="1"/>
    <col min="15" max="16" width="8.7109375" style="0" customWidth="1"/>
    <col min="17" max="17" width="10.140625" style="0" customWidth="1"/>
    <col min="18" max="18" width="9.421875" style="0" bestFit="1" customWidth="1"/>
    <col min="19" max="19" width="9.7109375" style="0" customWidth="1"/>
    <col min="20" max="20" width="9.8515625" style="0" customWidth="1"/>
    <col min="21" max="21" width="9.7109375" style="0" customWidth="1"/>
    <col min="22" max="22" width="9.421875" style="0" bestFit="1" customWidth="1"/>
  </cols>
  <sheetData>
    <row r="2" spans="2:21" ht="18.75">
      <c r="B2" s="143" t="s">
        <v>39</v>
      </c>
      <c r="C2" s="143"/>
      <c r="D2" s="143"/>
      <c r="E2" s="143"/>
      <c r="F2" s="143"/>
      <c r="G2" s="143"/>
      <c r="H2" s="143"/>
      <c r="I2" s="143"/>
      <c r="J2" s="143"/>
      <c r="U2" s="106" t="s">
        <v>473</v>
      </c>
    </row>
    <row r="3" spans="2:22" ht="15.75">
      <c r="B3" s="144" t="s">
        <v>0</v>
      </c>
      <c r="C3" s="145" t="s">
        <v>26</v>
      </c>
      <c r="D3" s="145"/>
      <c r="E3" s="145"/>
      <c r="F3" s="145"/>
      <c r="G3" s="145"/>
      <c r="H3" s="145"/>
      <c r="I3" s="145"/>
      <c r="J3" s="145"/>
      <c r="K3" s="147" t="s">
        <v>40</v>
      </c>
      <c r="L3" s="147"/>
      <c r="M3" s="147"/>
      <c r="N3" s="147"/>
      <c r="O3" s="147"/>
      <c r="P3" s="90"/>
      <c r="Q3" s="90"/>
      <c r="R3" s="146" t="s">
        <v>128</v>
      </c>
      <c r="S3" s="146"/>
      <c r="T3" s="146"/>
      <c r="U3" s="146"/>
      <c r="V3" s="146"/>
    </row>
    <row r="4" spans="2:22" ht="78.75">
      <c r="B4" s="144"/>
      <c r="C4" s="91" t="s">
        <v>46</v>
      </c>
      <c r="D4" s="92" t="s">
        <v>1</v>
      </c>
      <c r="E4" s="92" t="s">
        <v>2</v>
      </c>
      <c r="F4" s="92" t="s">
        <v>3</v>
      </c>
      <c r="G4" s="92" t="s">
        <v>4</v>
      </c>
      <c r="H4" s="92" t="s">
        <v>5</v>
      </c>
      <c r="I4" s="92" t="s">
        <v>6</v>
      </c>
      <c r="J4" s="92" t="s">
        <v>7</v>
      </c>
      <c r="K4" s="92" t="s">
        <v>33</v>
      </c>
      <c r="L4" s="92" t="s">
        <v>41</v>
      </c>
      <c r="M4" s="92" t="s">
        <v>43</v>
      </c>
      <c r="N4" s="92" t="s">
        <v>42</v>
      </c>
      <c r="O4" s="92" t="s">
        <v>44</v>
      </c>
      <c r="P4" s="90" t="s">
        <v>33</v>
      </c>
      <c r="Q4" s="90">
        <v>2022</v>
      </c>
      <c r="R4" s="90">
        <v>2023</v>
      </c>
      <c r="S4" s="90">
        <v>2024</v>
      </c>
      <c r="T4" s="90">
        <v>2025</v>
      </c>
      <c r="U4" s="90">
        <v>2026</v>
      </c>
      <c r="V4" s="90">
        <v>2027</v>
      </c>
    </row>
    <row r="5" spans="2:22" ht="58.5" customHeight="1" thickBot="1">
      <c r="B5" s="93">
        <v>1</v>
      </c>
      <c r="C5" s="148" t="s">
        <v>53</v>
      </c>
      <c r="D5" s="91" t="s">
        <v>52</v>
      </c>
      <c r="E5" s="91">
        <v>8</v>
      </c>
      <c r="F5" s="91" t="s">
        <v>10</v>
      </c>
      <c r="G5" s="94">
        <f aca="true" t="shared" si="0" ref="G5:G38">Q5+R5+S5+T5+U5+V5</f>
        <v>90000</v>
      </c>
      <c r="H5" s="91" t="s">
        <v>37</v>
      </c>
      <c r="I5" s="91" t="s">
        <v>182</v>
      </c>
      <c r="J5" s="91">
        <v>2023</v>
      </c>
      <c r="K5" s="95" t="s">
        <v>203</v>
      </c>
      <c r="L5" s="96">
        <v>0.25</v>
      </c>
      <c r="M5" s="97">
        <v>2023</v>
      </c>
      <c r="N5" s="96">
        <v>0.17</v>
      </c>
      <c r="O5" s="97">
        <v>2023</v>
      </c>
      <c r="P5" s="97"/>
      <c r="Q5" s="98">
        <v>80000</v>
      </c>
      <c r="R5" s="98">
        <v>10000</v>
      </c>
      <c r="S5" s="98">
        <v>0</v>
      </c>
      <c r="T5" s="98">
        <v>0</v>
      </c>
      <c r="U5" s="98">
        <v>0</v>
      </c>
      <c r="V5" s="99">
        <v>0</v>
      </c>
    </row>
    <row r="6" spans="2:22" ht="25.5" customHeight="1" thickBot="1">
      <c r="B6" s="93">
        <v>2</v>
      </c>
      <c r="C6" s="151"/>
      <c r="D6" s="97" t="s">
        <v>60</v>
      </c>
      <c r="E6" s="97">
        <v>3000</v>
      </c>
      <c r="F6" s="97" t="s">
        <v>10</v>
      </c>
      <c r="G6" s="94">
        <f t="shared" si="0"/>
        <v>344000</v>
      </c>
      <c r="H6" s="100" t="s">
        <v>34</v>
      </c>
      <c r="I6" s="91" t="s">
        <v>182</v>
      </c>
      <c r="J6" s="97">
        <v>2023</v>
      </c>
      <c r="K6" s="95" t="s">
        <v>203</v>
      </c>
      <c r="L6" s="96">
        <v>0.33</v>
      </c>
      <c r="M6" s="97">
        <v>2023</v>
      </c>
      <c r="N6" s="96">
        <v>0.33</v>
      </c>
      <c r="O6" s="97">
        <v>2023</v>
      </c>
      <c r="P6" s="97"/>
      <c r="Q6" s="98">
        <v>344000</v>
      </c>
      <c r="R6" s="98">
        <v>0</v>
      </c>
      <c r="S6" s="98">
        <v>0</v>
      </c>
      <c r="T6" s="98">
        <v>0</v>
      </c>
      <c r="U6" s="98">
        <v>0</v>
      </c>
      <c r="V6" s="99">
        <v>0</v>
      </c>
    </row>
    <row r="7" spans="2:22" ht="24" customHeight="1" thickBot="1">
      <c r="B7" s="93">
        <v>3</v>
      </c>
      <c r="C7" s="151"/>
      <c r="D7" s="97" t="s">
        <v>61</v>
      </c>
      <c r="E7" s="97">
        <v>1</v>
      </c>
      <c r="F7" s="97" t="s">
        <v>10</v>
      </c>
      <c r="G7" s="94">
        <f t="shared" si="0"/>
        <v>25000</v>
      </c>
      <c r="H7" s="91" t="s">
        <v>37</v>
      </c>
      <c r="I7" s="91" t="s">
        <v>182</v>
      </c>
      <c r="J7" s="97">
        <v>2023</v>
      </c>
      <c r="K7" s="95" t="s">
        <v>203</v>
      </c>
      <c r="L7" s="96">
        <v>0.7</v>
      </c>
      <c r="M7" s="97">
        <v>2025</v>
      </c>
      <c r="N7" s="96">
        <v>0.7</v>
      </c>
      <c r="O7" s="97">
        <v>2025</v>
      </c>
      <c r="P7" s="97"/>
      <c r="Q7" s="98">
        <v>20000</v>
      </c>
      <c r="R7" s="98">
        <v>5000</v>
      </c>
      <c r="S7" s="98">
        <v>0</v>
      </c>
      <c r="T7" s="98">
        <v>0</v>
      </c>
      <c r="U7" s="98">
        <v>0</v>
      </c>
      <c r="V7" s="99">
        <v>0</v>
      </c>
    </row>
    <row r="8" spans="2:22" ht="26.25" customHeight="1" thickBot="1">
      <c r="B8" s="93">
        <v>4</v>
      </c>
      <c r="C8" s="151"/>
      <c r="D8" s="97" t="s">
        <v>62</v>
      </c>
      <c r="E8" s="97">
        <v>1</v>
      </c>
      <c r="F8" s="97" t="s">
        <v>10</v>
      </c>
      <c r="G8" s="94">
        <f t="shared" si="0"/>
        <v>1000</v>
      </c>
      <c r="H8" s="91" t="s">
        <v>37</v>
      </c>
      <c r="I8" s="91" t="s">
        <v>182</v>
      </c>
      <c r="J8" s="97">
        <v>2022</v>
      </c>
      <c r="K8" s="95" t="s">
        <v>203</v>
      </c>
      <c r="L8" s="96">
        <v>1</v>
      </c>
      <c r="M8" s="97">
        <v>2022</v>
      </c>
      <c r="N8" s="96">
        <v>1</v>
      </c>
      <c r="O8" s="97">
        <v>2022</v>
      </c>
      <c r="P8" s="97"/>
      <c r="Q8" s="98">
        <v>1000</v>
      </c>
      <c r="R8" s="98">
        <v>0</v>
      </c>
      <c r="S8" s="98">
        <v>0</v>
      </c>
      <c r="T8" s="98">
        <v>0</v>
      </c>
      <c r="U8" s="98">
        <v>0</v>
      </c>
      <c r="V8" s="99">
        <v>0</v>
      </c>
    </row>
    <row r="9" spans="2:22" ht="30.75" thickBot="1">
      <c r="B9" s="93">
        <v>5</v>
      </c>
      <c r="C9" s="151"/>
      <c r="D9" s="100" t="s">
        <v>63</v>
      </c>
      <c r="E9" s="97">
        <v>1</v>
      </c>
      <c r="F9" s="97" t="s">
        <v>10</v>
      </c>
      <c r="G9" s="94">
        <f t="shared" si="0"/>
        <v>50000</v>
      </c>
      <c r="H9" s="97"/>
      <c r="I9" s="91" t="s">
        <v>182</v>
      </c>
      <c r="J9" s="97">
        <v>2023</v>
      </c>
      <c r="K9" s="95" t="s">
        <v>203</v>
      </c>
      <c r="L9" s="96">
        <v>0.8</v>
      </c>
      <c r="M9" s="97">
        <v>2022</v>
      </c>
      <c r="N9" s="96">
        <v>0.8</v>
      </c>
      <c r="O9" s="97">
        <v>2023</v>
      </c>
      <c r="P9" s="97"/>
      <c r="Q9" s="98">
        <v>48000</v>
      </c>
      <c r="R9" s="98">
        <v>2000</v>
      </c>
      <c r="S9" s="98">
        <v>0</v>
      </c>
      <c r="T9" s="98">
        <v>0</v>
      </c>
      <c r="U9" s="98">
        <v>0</v>
      </c>
      <c r="V9" s="99">
        <v>0</v>
      </c>
    </row>
    <row r="10" spans="2:22" ht="30.75" thickBot="1">
      <c r="B10" s="93">
        <v>6</v>
      </c>
      <c r="C10" s="151"/>
      <c r="D10" s="100" t="s">
        <v>131</v>
      </c>
      <c r="E10" s="97" t="s">
        <v>54</v>
      </c>
      <c r="F10" s="97" t="s">
        <v>10</v>
      </c>
      <c r="G10" s="94">
        <f t="shared" si="0"/>
        <v>2370000</v>
      </c>
      <c r="H10" s="100" t="s">
        <v>133</v>
      </c>
      <c r="I10" s="91" t="s">
        <v>182</v>
      </c>
      <c r="J10" s="97" t="s">
        <v>135</v>
      </c>
      <c r="K10" s="95" t="s">
        <v>203</v>
      </c>
      <c r="L10" s="96" t="s">
        <v>54</v>
      </c>
      <c r="M10" s="97" t="s">
        <v>54</v>
      </c>
      <c r="N10" s="96" t="s">
        <v>54</v>
      </c>
      <c r="O10" s="97" t="s">
        <v>135</v>
      </c>
      <c r="P10" s="97"/>
      <c r="Q10" s="98">
        <v>200000</v>
      </c>
      <c r="R10" s="98">
        <v>200000</v>
      </c>
      <c r="S10" s="98">
        <v>1030000</v>
      </c>
      <c r="T10" s="98">
        <v>280000</v>
      </c>
      <c r="U10" s="98">
        <v>330000</v>
      </c>
      <c r="V10" s="98">
        <v>330000</v>
      </c>
    </row>
    <row r="11" spans="2:22" ht="30.75" thickBot="1">
      <c r="B11" s="93">
        <v>7</v>
      </c>
      <c r="C11" s="151"/>
      <c r="D11" s="100" t="s">
        <v>233</v>
      </c>
      <c r="E11" s="97">
        <v>5</v>
      </c>
      <c r="F11" s="97" t="s">
        <v>10</v>
      </c>
      <c r="G11" s="94">
        <f t="shared" si="0"/>
        <v>243000</v>
      </c>
      <c r="H11" s="100" t="s">
        <v>216</v>
      </c>
      <c r="I11" s="91" t="s">
        <v>182</v>
      </c>
      <c r="J11" s="97">
        <v>2027</v>
      </c>
      <c r="K11" s="95" t="s">
        <v>203</v>
      </c>
      <c r="L11" s="96">
        <v>0.3</v>
      </c>
      <c r="M11" s="97">
        <v>2027</v>
      </c>
      <c r="N11" s="96">
        <v>0.3</v>
      </c>
      <c r="O11" s="97">
        <v>2027</v>
      </c>
      <c r="P11" s="97"/>
      <c r="Q11" s="98">
        <v>43000</v>
      </c>
      <c r="R11" s="98">
        <v>0</v>
      </c>
      <c r="S11" s="98">
        <v>0</v>
      </c>
      <c r="T11" s="98">
        <v>0</v>
      </c>
      <c r="U11" s="98">
        <v>0</v>
      </c>
      <c r="V11" s="98">
        <v>200000</v>
      </c>
    </row>
    <row r="12" spans="2:22" ht="42.75" customHeight="1" thickBot="1">
      <c r="B12" s="93">
        <v>8</v>
      </c>
      <c r="C12" s="152"/>
      <c r="D12" s="91" t="s">
        <v>132</v>
      </c>
      <c r="E12" s="97">
        <v>4</v>
      </c>
      <c r="F12" s="97" t="s">
        <v>10</v>
      </c>
      <c r="G12" s="94">
        <f t="shared" si="0"/>
        <v>220000</v>
      </c>
      <c r="H12" s="100" t="s">
        <v>134</v>
      </c>
      <c r="I12" s="91" t="s">
        <v>182</v>
      </c>
      <c r="J12" s="97">
        <v>2027</v>
      </c>
      <c r="K12" s="95" t="s">
        <v>203</v>
      </c>
      <c r="L12" s="96">
        <v>0.2</v>
      </c>
      <c r="M12" s="97">
        <v>2027</v>
      </c>
      <c r="N12" s="96">
        <v>0.2</v>
      </c>
      <c r="O12" s="97">
        <v>2027</v>
      </c>
      <c r="P12" s="97"/>
      <c r="Q12" s="98">
        <v>10000</v>
      </c>
      <c r="R12" s="98">
        <v>5000</v>
      </c>
      <c r="S12" s="98">
        <v>50000</v>
      </c>
      <c r="T12" s="98">
        <v>55000</v>
      </c>
      <c r="U12" s="98">
        <v>50000</v>
      </c>
      <c r="V12" s="98">
        <v>50000</v>
      </c>
    </row>
    <row r="13" spans="2:22" ht="48" thickBot="1">
      <c r="B13" s="93">
        <v>9</v>
      </c>
      <c r="C13" s="148" t="s">
        <v>67</v>
      </c>
      <c r="D13" s="100" t="s">
        <v>66</v>
      </c>
      <c r="E13" s="97">
        <v>0.5</v>
      </c>
      <c r="F13" s="97" t="s">
        <v>9</v>
      </c>
      <c r="G13" s="94">
        <f t="shared" si="0"/>
        <v>26000</v>
      </c>
      <c r="H13" s="91" t="s">
        <v>56</v>
      </c>
      <c r="I13" s="91" t="s">
        <v>182</v>
      </c>
      <c r="J13" s="97">
        <v>2022</v>
      </c>
      <c r="K13" s="95" t="s">
        <v>204</v>
      </c>
      <c r="L13" s="96">
        <v>0.98</v>
      </c>
      <c r="M13" s="97">
        <v>2022</v>
      </c>
      <c r="N13" s="96">
        <v>0.98</v>
      </c>
      <c r="O13" s="97">
        <v>2022</v>
      </c>
      <c r="P13" s="97"/>
      <c r="Q13" s="98">
        <v>26000</v>
      </c>
      <c r="R13" s="98">
        <v>0</v>
      </c>
      <c r="S13" s="98">
        <v>0</v>
      </c>
      <c r="T13" s="98">
        <v>0</v>
      </c>
      <c r="U13" s="98">
        <v>0</v>
      </c>
      <c r="V13" s="99">
        <v>0</v>
      </c>
    </row>
    <row r="14" spans="2:22" ht="60.75" thickBot="1">
      <c r="B14" s="93">
        <v>10</v>
      </c>
      <c r="C14" s="151"/>
      <c r="D14" s="100" t="s">
        <v>68</v>
      </c>
      <c r="E14" s="97">
        <v>0.3</v>
      </c>
      <c r="F14" s="97" t="s">
        <v>9</v>
      </c>
      <c r="G14" s="94">
        <f t="shared" si="0"/>
        <v>30000</v>
      </c>
      <c r="H14" s="91" t="s">
        <v>56</v>
      </c>
      <c r="I14" s="91" t="s">
        <v>182</v>
      </c>
      <c r="J14" s="97">
        <v>2023</v>
      </c>
      <c r="K14" s="95" t="s">
        <v>202</v>
      </c>
      <c r="L14" s="96">
        <v>0.5</v>
      </c>
      <c r="M14" s="97">
        <v>2022</v>
      </c>
      <c r="N14" s="96">
        <v>0.25</v>
      </c>
      <c r="O14" s="97">
        <v>2022</v>
      </c>
      <c r="P14" s="97"/>
      <c r="Q14" s="98">
        <v>29000</v>
      </c>
      <c r="R14" s="98">
        <v>1000</v>
      </c>
      <c r="S14" s="98">
        <v>0</v>
      </c>
      <c r="T14" s="98">
        <v>0</v>
      </c>
      <c r="U14" s="98">
        <v>0</v>
      </c>
      <c r="V14" s="99">
        <v>0</v>
      </c>
    </row>
    <row r="15" spans="2:22" ht="79.5" thickBot="1">
      <c r="B15" s="93">
        <v>11</v>
      </c>
      <c r="C15" s="151"/>
      <c r="D15" s="100" t="s">
        <v>136</v>
      </c>
      <c r="E15" s="97">
        <v>2</v>
      </c>
      <c r="F15" s="97" t="s">
        <v>10</v>
      </c>
      <c r="G15" s="94">
        <f t="shared" si="0"/>
        <v>20000</v>
      </c>
      <c r="H15" s="91" t="s">
        <v>37</v>
      </c>
      <c r="I15" s="91" t="s">
        <v>182</v>
      </c>
      <c r="J15" s="97">
        <v>2023</v>
      </c>
      <c r="K15" s="95" t="s">
        <v>203</v>
      </c>
      <c r="L15" s="96">
        <v>0.6</v>
      </c>
      <c r="M15" s="97">
        <v>2023</v>
      </c>
      <c r="N15" s="96">
        <v>0.5</v>
      </c>
      <c r="O15" s="97">
        <v>2023</v>
      </c>
      <c r="P15" s="97"/>
      <c r="Q15" s="98">
        <v>19000</v>
      </c>
      <c r="R15" s="98">
        <v>1000</v>
      </c>
      <c r="S15" s="98">
        <v>0</v>
      </c>
      <c r="T15" s="98">
        <v>0</v>
      </c>
      <c r="U15" s="98">
        <v>0</v>
      </c>
      <c r="V15" s="99">
        <v>0</v>
      </c>
    </row>
    <row r="16" spans="2:22" ht="79.5" thickBot="1">
      <c r="B16" s="93">
        <v>12</v>
      </c>
      <c r="C16" s="97" t="s">
        <v>98</v>
      </c>
      <c r="D16" s="100" t="s">
        <v>137</v>
      </c>
      <c r="E16" s="97">
        <v>3</v>
      </c>
      <c r="F16" s="97" t="s">
        <v>10</v>
      </c>
      <c r="G16" s="94">
        <f t="shared" si="0"/>
        <v>10000</v>
      </c>
      <c r="H16" s="91" t="s">
        <v>37</v>
      </c>
      <c r="I16" s="91" t="s">
        <v>182</v>
      </c>
      <c r="J16" s="97">
        <v>2023</v>
      </c>
      <c r="K16" s="95" t="s">
        <v>203</v>
      </c>
      <c r="L16" s="96">
        <v>0.6</v>
      </c>
      <c r="M16" s="97">
        <v>2023</v>
      </c>
      <c r="N16" s="96">
        <v>0.5</v>
      </c>
      <c r="O16" s="97">
        <v>2023</v>
      </c>
      <c r="P16" s="97"/>
      <c r="Q16" s="98">
        <v>9000</v>
      </c>
      <c r="R16" s="98">
        <v>1000</v>
      </c>
      <c r="S16" s="98">
        <v>0</v>
      </c>
      <c r="T16" s="98">
        <v>0</v>
      </c>
      <c r="U16" s="98">
        <v>0</v>
      </c>
      <c r="V16" s="99">
        <v>0</v>
      </c>
    </row>
    <row r="17" spans="2:22" ht="79.5" thickBot="1">
      <c r="B17" s="93">
        <v>13</v>
      </c>
      <c r="C17" s="97" t="s">
        <v>138</v>
      </c>
      <c r="D17" s="100" t="s">
        <v>139</v>
      </c>
      <c r="E17" s="97">
        <v>3</v>
      </c>
      <c r="F17" s="97" t="s">
        <v>10</v>
      </c>
      <c r="G17" s="94">
        <f t="shared" si="0"/>
        <v>10000</v>
      </c>
      <c r="H17" s="91" t="s">
        <v>37</v>
      </c>
      <c r="I17" s="91" t="s">
        <v>182</v>
      </c>
      <c r="J17" s="97">
        <v>2023</v>
      </c>
      <c r="K17" s="95" t="s">
        <v>203</v>
      </c>
      <c r="L17" s="96">
        <v>0.6</v>
      </c>
      <c r="M17" s="97">
        <v>2023</v>
      </c>
      <c r="N17" s="96">
        <v>0.5</v>
      </c>
      <c r="O17" s="97">
        <v>2023</v>
      </c>
      <c r="P17" s="97"/>
      <c r="Q17" s="98">
        <v>9000</v>
      </c>
      <c r="R17" s="98">
        <v>1000</v>
      </c>
      <c r="S17" s="98">
        <v>0</v>
      </c>
      <c r="T17" s="98">
        <v>0</v>
      </c>
      <c r="U17" s="98">
        <v>0</v>
      </c>
      <c r="V17" s="99">
        <v>0</v>
      </c>
    </row>
    <row r="18" spans="2:22" ht="63.75" thickBot="1">
      <c r="B18" s="93">
        <v>14</v>
      </c>
      <c r="C18" s="97" t="s">
        <v>65</v>
      </c>
      <c r="D18" s="100" t="s">
        <v>64</v>
      </c>
      <c r="E18" s="97">
        <v>1</v>
      </c>
      <c r="F18" s="97" t="s">
        <v>10</v>
      </c>
      <c r="G18" s="94">
        <f t="shared" si="0"/>
        <v>20000</v>
      </c>
      <c r="H18" s="91" t="s">
        <v>145</v>
      </c>
      <c r="I18" s="91" t="s">
        <v>182</v>
      </c>
      <c r="J18" s="97">
        <v>2023</v>
      </c>
      <c r="K18" s="95" t="s">
        <v>202</v>
      </c>
      <c r="L18" s="96">
        <v>0.9</v>
      </c>
      <c r="M18" s="97">
        <v>2022</v>
      </c>
      <c r="N18" s="96">
        <v>0.9</v>
      </c>
      <c r="O18" s="97">
        <v>2022</v>
      </c>
      <c r="P18" s="97"/>
      <c r="Q18" s="98">
        <v>15000</v>
      </c>
      <c r="R18" s="98">
        <v>5000</v>
      </c>
      <c r="S18" s="98">
        <v>0</v>
      </c>
      <c r="T18" s="98">
        <v>0</v>
      </c>
      <c r="U18" s="98">
        <v>0</v>
      </c>
      <c r="V18" s="99">
        <v>0</v>
      </c>
    </row>
    <row r="19" spans="2:22" ht="105.75" thickBot="1">
      <c r="B19" s="93">
        <v>15</v>
      </c>
      <c r="C19" s="148" t="s">
        <v>93</v>
      </c>
      <c r="D19" s="101" t="s">
        <v>89</v>
      </c>
      <c r="E19" s="97">
        <v>5000</v>
      </c>
      <c r="F19" s="97" t="s">
        <v>10</v>
      </c>
      <c r="G19" s="94">
        <f t="shared" si="0"/>
        <v>1260000</v>
      </c>
      <c r="H19" s="100" t="s">
        <v>150</v>
      </c>
      <c r="I19" s="91" t="s">
        <v>182</v>
      </c>
      <c r="J19" s="97" t="s">
        <v>135</v>
      </c>
      <c r="K19" s="95" t="s">
        <v>203</v>
      </c>
      <c r="L19" s="96" t="s">
        <v>54</v>
      </c>
      <c r="M19" s="97" t="s">
        <v>54</v>
      </c>
      <c r="N19" s="96" t="s">
        <v>54</v>
      </c>
      <c r="O19" s="97" t="s">
        <v>135</v>
      </c>
      <c r="P19" s="97"/>
      <c r="Q19" s="98">
        <v>200000</v>
      </c>
      <c r="R19" s="98">
        <v>10000</v>
      </c>
      <c r="S19" s="98">
        <v>350000</v>
      </c>
      <c r="T19" s="98">
        <v>300000</v>
      </c>
      <c r="U19" s="98">
        <v>200000</v>
      </c>
      <c r="V19" s="98">
        <v>200000</v>
      </c>
    </row>
    <row r="20" spans="2:22" ht="63.75" thickBot="1">
      <c r="B20" s="93">
        <v>16</v>
      </c>
      <c r="C20" s="149"/>
      <c r="D20" s="101" t="s">
        <v>90</v>
      </c>
      <c r="E20" s="97">
        <v>100</v>
      </c>
      <c r="F20" s="97" t="s">
        <v>10</v>
      </c>
      <c r="G20" s="94">
        <f t="shared" si="0"/>
        <v>300000</v>
      </c>
      <c r="H20" s="91" t="s">
        <v>145</v>
      </c>
      <c r="I20" s="91" t="s">
        <v>182</v>
      </c>
      <c r="J20" s="97" t="s">
        <v>135</v>
      </c>
      <c r="K20" s="95" t="s">
        <v>204</v>
      </c>
      <c r="L20" s="96" t="s">
        <v>54</v>
      </c>
      <c r="M20" s="97" t="s">
        <v>54</v>
      </c>
      <c r="N20" s="96" t="s">
        <v>54</v>
      </c>
      <c r="O20" s="97" t="s">
        <v>135</v>
      </c>
      <c r="P20" s="97"/>
      <c r="Q20" s="98">
        <v>50000</v>
      </c>
      <c r="R20" s="98">
        <v>50000</v>
      </c>
      <c r="S20" s="98">
        <v>50000</v>
      </c>
      <c r="T20" s="98">
        <v>50000</v>
      </c>
      <c r="U20" s="98">
        <v>50000</v>
      </c>
      <c r="V20" s="98">
        <v>50000</v>
      </c>
    </row>
    <row r="21" spans="2:22" ht="63.75" thickBot="1">
      <c r="B21" s="93">
        <v>17</v>
      </c>
      <c r="C21" s="149"/>
      <c r="D21" s="101" t="s">
        <v>91</v>
      </c>
      <c r="E21" s="97">
        <v>5000</v>
      </c>
      <c r="F21" s="97" t="s">
        <v>10</v>
      </c>
      <c r="G21" s="94">
        <f t="shared" si="0"/>
        <v>12000</v>
      </c>
      <c r="H21" s="91" t="s">
        <v>145</v>
      </c>
      <c r="I21" s="91" t="s">
        <v>182</v>
      </c>
      <c r="J21" s="97" t="s">
        <v>135</v>
      </c>
      <c r="K21" s="95" t="s">
        <v>203</v>
      </c>
      <c r="L21" s="96" t="s">
        <v>54</v>
      </c>
      <c r="M21" s="97" t="s">
        <v>54</v>
      </c>
      <c r="N21" s="96" t="s">
        <v>54</v>
      </c>
      <c r="O21" s="97" t="s">
        <v>135</v>
      </c>
      <c r="P21" s="97"/>
      <c r="Q21" s="98">
        <v>2000</v>
      </c>
      <c r="R21" s="98">
        <v>2000</v>
      </c>
      <c r="S21" s="98">
        <v>2000</v>
      </c>
      <c r="T21" s="98">
        <v>2000</v>
      </c>
      <c r="U21" s="98">
        <v>2000</v>
      </c>
      <c r="V21" s="98">
        <v>2000</v>
      </c>
    </row>
    <row r="22" spans="2:22" ht="63.75" thickBot="1">
      <c r="B22" s="93">
        <v>18</v>
      </c>
      <c r="C22" s="149"/>
      <c r="D22" s="101" t="s">
        <v>92</v>
      </c>
      <c r="E22" s="97">
        <v>100</v>
      </c>
      <c r="F22" s="97" t="s">
        <v>10</v>
      </c>
      <c r="G22" s="94">
        <f t="shared" si="0"/>
        <v>60000</v>
      </c>
      <c r="H22" s="91" t="s">
        <v>145</v>
      </c>
      <c r="I22" s="91" t="s">
        <v>182</v>
      </c>
      <c r="J22" s="97" t="s">
        <v>135</v>
      </c>
      <c r="K22" s="95" t="s">
        <v>204</v>
      </c>
      <c r="L22" s="96" t="s">
        <v>54</v>
      </c>
      <c r="M22" s="97" t="s">
        <v>54</v>
      </c>
      <c r="N22" s="96" t="s">
        <v>54</v>
      </c>
      <c r="O22" s="97" t="s">
        <v>135</v>
      </c>
      <c r="P22" s="97"/>
      <c r="Q22" s="98">
        <v>10000</v>
      </c>
      <c r="R22" s="98">
        <v>10000</v>
      </c>
      <c r="S22" s="98">
        <v>10000</v>
      </c>
      <c r="T22" s="98">
        <v>10000</v>
      </c>
      <c r="U22" s="98">
        <v>10000</v>
      </c>
      <c r="V22" s="98">
        <v>10000</v>
      </c>
    </row>
    <row r="23" spans="2:22" ht="63.75" thickBot="1">
      <c r="B23" s="93">
        <v>19</v>
      </c>
      <c r="C23" s="149"/>
      <c r="D23" s="100" t="s">
        <v>130</v>
      </c>
      <c r="E23" s="97" t="s">
        <v>54</v>
      </c>
      <c r="F23" s="97" t="s">
        <v>54</v>
      </c>
      <c r="G23" s="94">
        <f t="shared" si="0"/>
        <v>75000</v>
      </c>
      <c r="H23" s="91" t="s">
        <v>145</v>
      </c>
      <c r="I23" s="91" t="s">
        <v>182</v>
      </c>
      <c r="J23" s="97">
        <v>2024</v>
      </c>
      <c r="K23" s="95" t="s">
        <v>203</v>
      </c>
      <c r="L23" s="96">
        <v>0.5</v>
      </c>
      <c r="M23" s="97">
        <v>2024</v>
      </c>
      <c r="N23" s="96">
        <v>0.5</v>
      </c>
      <c r="O23" s="97">
        <v>2024</v>
      </c>
      <c r="P23" s="90"/>
      <c r="Q23" s="99">
        <v>5000</v>
      </c>
      <c r="R23" s="98">
        <v>35000</v>
      </c>
      <c r="S23" s="98">
        <v>35000</v>
      </c>
      <c r="T23" s="98">
        <v>0</v>
      </c>
      <c r="U23" s="98">
        <v>0</v>
      </c>
      <c r="V23" s="99">
        <v>0</v>
      </c>
    </row>
    <row r="24" spans="2:22" ht="48" thickBot="1">
      <c r="B24" s="93">
        <v>20</v>
      </c>
      <c r="C24" s="149"/>
      <c r="D24" s="91" t="s">
        <v>126</v>
      </c>
      <c r="E24" s="97" t="s">
        <v>54</v>
      </c>
      <c r="F24" s="97" t="s">
        <v>54</v>
      </c>
      <c r="G24" s="94">
        <f t="shared" si="0"/>
        <v>1960911</v>
      </c>
      <c r="H24" s="91" t="s">
        <v>146</v>
      </c>
      <c r="I24" s="91" t="s">
        <v>182</v>
      </c>
      <c r="J24" s="97" t="s">
        <v>135</v>
      </c>
      <c r="K24" s="95" t="s">
        <v>202</v>
      </c>
      <c r="L24" s="96" t="s">
        <v>54</v>
      </c>
      <c r="M24" s="97" t="s">
        <v>54</v>
      </c>
      <c r="N24" s="96" t="s">
        <v>54</v>
      </c>
      <c r="O24" s="97" t="s">
        <v>135</v>
      </c>
      <c r="P24" s="90"/>
      <c r="Q24" s="102">
        <v>400000</v>
      </c>
      <c r="R24" s="99">
        <v>0</v>
      </c>
      <c r="S24" s="99">
        <f>400000-9089-7280-6000</f>
        <v>377631</v>
      </c>
      <c r="T24" s="99">
        <f>390000+3640+6000</f>
        <v>399640</v>
      </c>
      <c r="U24" s="99">
        <f>390000+5640</f>
        <v>395640</v>
      </c>
      <c r="V24" s="99">
        <f>390000-2000</f>
        <v>388000</v>
      </c>
    </row>
    <row r="25" spans="2:22" ht="32.25" thickBot="1">
      <c r="B25" s="93">
        <v>21</v>
      </c>
      <c r="C25" s="149"/>
      <c r="D25" s="91" t="s">
        <v>127</v>
      </c>
      <c r="E25" s="97" t="s">
        <v>54</v>
      </c>
      <c r="F25" s="97" t="s">
        <v>54</v>
      </c>
      <c r="G25" s="94">
        <f t="shared" si="0"/>
        <v>530000</v>
      </c>
      <c r="H25" s="100" t="s">
        <v>133</v>
      </c>
      <c r="I25" s="91" t="s">
        <v>182</v>
      </c>
      <c r="J25" s="97" t="s">
        <v>135</v>
      </c>
      <c r="K25" s="95" t="s">
        <v>202</v>
      </c>
      <c r="L25" s="96" t="s">
        <v>54</v>
      </c>
      <c r="M25" s="97" t="s">
        <v>54</v>
      </c>
      <c r="N25" s="96" t="s">
        <v>54</v>
      </c>
      <c r="O25" s="97" t="s">
        <v>135</v>
      </c>
      <c r="P25" s="90"/>
      <c r="Q25" s="102">
        <v>100000</v>
      </c>
      <c r="R25" s="99">
        <v>0</v>
      </c>
      <c r="S25" s="99">
        <v>100000</v>
      </c>
      <c r="T25" s="99">
        <v>130000</v>
      </c>
      <c r="U25" s="99">
        <v>100000</v>
      </c>
      <c r="V25" s="99">
        <v>100000</v>
      </c>
    </row>
    <row r="26" spans="2:22" ht="16.5" thickBot="1">
      <c r="B26" s="93">
        <v>22</v>
      </c>
      <c r="C26" s="149"/>
      <c r="D26" s="91" t="s">
        <v>196</v>
      </c>
      <c r="E26" s="97" t="s">
        <v>54</v>
      </c>
      <c r="F26" s="97" t="s">
        <v>54</v>
      </c>
      <c r="G26" s="94">
        <f t="shared" si="0"/>
        <v>1034000</v>
      </c>
      <c r="H26" s="91" t="s">
        <v>208</v>
      </c>
      <c r="I26" s="91" t="s">
        <v>182</v>
      </c>
      <c r="J26" s="97">
        <v>2023</v>
      </c>
      <c r="K26" s="95" t="s">
        <v>202</v>
      </c>
      <c r="L26" s="96"/>
      <c r="M26" s="97"/>
      <c r="N26" s="96"/>
      <c r="O26" s="97"/>
      <c r="P26" s="90"/>
      <c r="Q26" s="99">
        <v>34000</v>
      </c>
      <c r="R26" s="99">
        <v>1000000</v>
      </c>
      <c r="S26" s="99"/>
      <c r="T26" s="99"/>
      <c r="U26" s="99"/>
      <c r="V26" s="99"/>
    </row>
    <row r="27" spans="2:22" ht="16.5" thickBot="1">
      <c r="B27" s="93">
        <v>23</v>
      </c>
      <c r="C27" s="149"/>
      <c r="D27" s="91" t="s">
        <v>212</v>
      </c>
      <c r="E27" s="97"/>
      <c r="F27" s="97"/>
      <c r="G27" s="94">
        <f t="shared" si="0"/>
        <v>200000</v>
      </c>
      <c r="H27" s="91" t="s">
        <v>208</v>
      </c>
      <c r="I27" s="91" t="s">
        <v>182</v>
      </c>
      <c r="J27" s="97">
        <v>2023</v>
      </c>
      <c r="K27" s="95" t="s">
        <v>202</v>
      </c>
      <c r="L27" s="96"/>
      <c r="M27" s="97"/>
      <c r="N27" s="96"/>
      <c r="O27" s="97"/>
      <c r="P27" s="90"/>
      <c r="Q27" s="99">
        <v>100000</v>
      </c>
      <c r="R27" s="99">
        <v>100000</v>
      </c>
      <c r="S27" s="99">
        <v>0</v>
      </c>
      <c r="T27" s="99">
        <v>0</v>
      </c>
      <c r="U27" s="99">
        <v>0</v>
      </c>
      <c r="V27" s="99">
        <v>0</v>
      </c>
    </row>
    <row r="28" spans="2:22" ht="30.75" thickBot="1">
      <c r="B28" s="93">
        <v>24</v>
      </c>
      <c r="C28" s="149"/>
      <c r="D28" s="91" t="s">
        <v>213</v>
      </c>
      <c r="E28" s="97"/>
      <c r="F28" s="97"/>
      <c r="G28" s="94">
        <f>Q28+R28+S28+T28+U28+V28</f>
        <v>2160000</v>
      </c>
      <c r="H28" s="100" t="s">
        <v>133</v>
      </c>
      <c r="I28" s="91" t="s">
        <v>182</v>
      </c>
      <c r="J28" s="97">
        <v>2027</v>
      </c>
      <c r="K28" s="95" t="s">
        <v>203</v>
      </c>
      <c r="L28" s="96"/>
      <c r="M28" s="97"/>
      <c r="N28" s="96"/>
      <c r="O28" s="97"/>
      <c r="P28" s="90"/>
      <c r="Q28" s="99">
        <v>360000</v>
      </c>
      <c r="R28" s="99">
        <v>360000</v>
      </c>
      <c r="S28" s="99">
        <v>360000</v>
      </c>
      <c r="T28" s="99">
        <v>360000</v>
      </c>
      <c r="U28" s="99">
        <v>360000</v>
      </c>
      <c r="V28" s="99">
        <v>360000</v>
      </c>
    </row>
    <row r="29" spans="2:22" ht="30.75" thickBot="1">
      <c r="B29" s="93">
        <v>25</v>
      </c>
      <c r="C29" s="149"/>
      <c r="D29" s="91" t="s">
        <v>209</v>
      </c>
      <c r="E29" s="97" t="s">
        <v>54</v>
      </c>
      <c r="F29" s="97" t="s">
        <v>54</v>
      </c>
      <c r="G29" s="94">
        <f t="shared" si="0"/>
        <v>1220000</v>
      </c>
      <c r="H29" s="100" t="s">
        <v>133</v>
      </c>
      <c r="I29" s="91" t="s">
        <v>182</v>
      </c>
      <c r="J29" s="97">
        <v>2027</v>
      </c>
      <c r="K29" s="95" t="s">
        <v>203</v>
      </c>
      <c r="L29" s="96" t="s">
        <v>54</v>
      </c>
      <c r="M29" s="97" t="s">
        <v>54</v>
      </c>
      <c r="N29" s="96" t="s">
        <v>54</v>
      </c>
      <c r="O29" s="97">
        <v>2027</v>
      </c>
      <c r="P29" s="90"/>
      <c r="Q29" s="99">
        <v>300000</v>
      </c>
      <c r="R29" s="99">
        <v>300000</v>
      </c>
      <c r="S29" s="99">
        <v>300000</v>
      </c>
      <c r="T29" s="99">
        <v>300000</v>
      </c>
      <c r="U29" s="99">
        <v>10000</v>
      </c>
      <c r="V29" s="99">
        <v>10000</v>
      </c>
    </row>
    <row r="30" spans="2:22" ht="30.75" thickBot="1">
      <c r="B30" s="93">
        <v>26</v>
      </c>
      <c r="C30" s="149"/>
      <c r="D30" s="91" t="s">
        <v>197</v>
      </c>
      <c r="E30" s="97" t="s">
        <v>54</v>
      </c>
      <c r="F30" s="97" t="s">
        <v>54</v>
      </c>
      <c r="G30" s="94">
        <f t="shared" si="0"/>
        <v>197155</v>
      </c>
      <c r="H30" s="100" t="s">
        <v>133</v>
      </c>
      <c r="I30" s="91" t="s">
        <v>182</v>
      </c>
      <c r="J30" s="97" t="s">
        <v>135</v>
      </c>
      <c r="K30" s="95" t="s">
        <v>203</v>
      </c>
      <c r="L30" s="96" t="s">
        <v>54</v>
      </c>
      <c r="M30" s="97" t="s">
        <v>54</v>
      </c>
      <c r="N30" s="96" t="s">
        <v>54</v>
      </c>
      <c r="O30" s="97" t="s">
        <v>135</v>
      </c>
      <c r="P30" s="90"/>
      <c r="Q30" s="99"/>
      <c r="R30" s="99">
        <v>197155</v>
      </c>
      <c r="S30" s="99"/>
      <c r="T30" s="99"/>
      <c r="U30" s="99"/>
      <c r="V30" s="99"/>
    </row>
    <row r="31" spans="2:22" ht="42" customHeight="1" thickBot="1">
      <c r="B31" s="93">
        <v>27</v>
      </c>
      <c r="C31" s="149"/>
      <c r="D31" s="91" t="s">
        <v>210</v>
      </c>
      <c r="E31" s="94"/>
      <c r="F31" s="103"/>
      <c r="G31" s="94">
        <f t="shared" si="0"/>
        <v>6000</v>
      </c>
      <c r="H31" s="100" t="s">
        <v>133</v>
      </c>
      <c r="I31" s="91" t="s">
        <v>182</v>
      </c>
      <c r="J31" s="91">
        <v>2023</v>
      </c>
      <c r="K31" s="95" t="s">
        <v>203</v>
      </c>
      <c r="L31" s="97" t="s">
        <v>38</v>
      </c>
      <c r="M31" s="97" t="s">
        <v>38</v>
      </c>
      <c r="N31" s="97" t="s">
        <v>38</v>
      </c>
      <c r="O31" s="97" t="s">
        <v>38</v>
      </c>
      <c r="P31" s="97" t="s">
        <v>38</v>
      </c>
      <c r="Q31" s="98">
        <v>0</v>
      </c>
      <c r="R31" s="98">
        <v>6000</v>
      </c>
      <c r="S31" s="98">
        <v>0</v>
      </c>
      <c r="T31" s="98">
        <v>0</v>
      </c>
      <c r="U31" s="98">
        <v>0</v>
      </c>
      <c r="V31" s="99">
        <v>0</v>
      </c>
    </row>
    <row r="32" spans="2:22" ht="30.75" thickBot="1">
      <c r="B32" s="93">
        <v>28</v>
      </c>
      <c r="C32" s="150"/>
      <c r="D32" s="91" t="s">
        <v>198</v>
      </c>
      <c r="E32" s="97" t="s">
        <v>54</v>
      </c>
      <c r="F32" s="97" t="s">
        <v>54</v>
      </c>
      <c r="G32" s="94">
        <f t="shared" si="0"/>
        <v>87917</v>
      </c>
      <c r="H32" s="100" t="s">
        <v>133</v>
      </c>
      <c r="I32" s="91" t="s">
        <v>182</v>
      </c>
      <c r="J32" s="97" t="s">
        <v>135</v>
      </c>
      <c r="K32" s="95" t="s">
        <v>203</v>
      </c>
      <c r="L32" s="96" t="s">
        <v>54</v>
      </c>
      <c r="M32" s="97" t="s">
        <v>54</v>
      </c>
      <c r="N32" s="96" t="s">
        <v>54</v>
      </c>
      <c r="O32" s="97" t="s">
        <v>135</v>
      </c>
      <c r="P32" s="90"/>
      <c r="Q32" s="99"/>
      <c r="R32" s="99">
        <f>87917</f>
        <v>87917</v>
      </c>
      <c r="S32" s="99"/>
      <c r="T32" s="99"/>
      <c r="U32" s="99"/>
      <c r="V32" s="99"/>
    </row>
    <row r="33" spans="2:22" ht="79.5" thickBot="1">
      <c r="B33" s="93">
        <v>29</v>
      </c>
      <c r="C33" s="97" t="s">
        <v>70</v>
      </c>
      <c r="D33" s="100" t="s">
        <v>69</v>
      </c>
      <c r="E33" s="97">
        <v>0.2</v>
      </c>
      <c r="F33" s="97" t="s">
        <v>9</v>
      </c>
      <c r="G33" s="94">
        <f t="shared" si="0"/>
        <v>17000</v>
      </c>
      <c r="H33" s="91" t="s">
        <v>167</v>
      </c>
      <c r="I33" s="91" t="s">
        <v>182</v>
      </c>
      <c r="J33" s="97">
        <v>2022</v>
      </c>
      <c r="K33" s="95" t="s">
        <v>202</v>
      </c>
      <c r="L33" s="96">
        <v>0.7</v>
      </c>
      <c r="M33" s="97">
        <v>2022</v>
      </c>
      <c r="N33" s="96">
        <v>0.7</v>
      </c>
      <c r="O33" s="97">
        <v>2022</v>
      </c>
      <c r="P33" s="97"/>
      <c r="Q33" s="99">
        <v>17000</v>
      </c>
      <c r="R33" s="99">
        <v>0</v>
      </c>
      <c r="S33" s="99">
        <v>0</v>
      </c>
      <c r="T33" s="99">
        <v>0</v>
      </c>
      <c r="U33" s="99">
        <v>0</v>
      </c>
      <c r="V33" s="99">
        <v>0</v>
      </c>
    </row>
    <row r="34" spans="2:22" ht="79.5" thickBot="1">
      <c r="B34" s="93">
        <v>30</v>
      </c>
      <c r="C34" s="91" t="s">
        <v>55</v>
      </c>
      <c r="D34" s="91" t="s">
        <v>72</v>
      </c>
      <c r="E34" s="91">
        <v>1</v>
      </c>
      <c r="F34" s="91" t="s">
        <v>9</v>
      </c>
      <c r="G34" s="94">
        <f t="shared" si="0"/>
        <v>11000</v>
      </c>
      <c r="H34" s="91" t="s">
        <v>164</v>
      </c>
      <c r="I34" s="91" t="s">
        <v>182</v>
      </c>
      <c r="J34" s="91">
        <v>2025</v>
      </c>
      <c r="K34" s="95" t="s">
        <v>202</v>
      </c>
      <c r="L34" s="96">
        <v>0.75</v>
      </c>
      <c r="M34" s="97">
        <v>2025</v>
      </c>
      <c r="N34" s="96">
        <v>0.75</v>
      </c>
      <c r="O34" s="97">
        <v>2025</v>
      </c>
      <c r="P34" s="97"/>
      <c r="Q34" s="99">
        <v>0</v>
      </c>
      <c r="R34" s="99">
        <v>0</v>
      </c>
      <c r="S34" s="99">
        <v>7000</v>
      </c>
      <c r="T34" s="99">
        <v>4000</v>
      </c>
      <c r="U34" s="99">
        <v>0</v>
      </c>
      <c r="V34" s="99">
        <v>0</v>
      </c>
    </row>
    <row r="35" spans="2:22" ht="63.75" thickBot="1">
      <c r="B35" s="93">
        <v>31</v>
      </c>
      <c r="C35" s="97" t="s">
        <v>58</v>
      </c>
      <c r="D35" s="97" t="s">
        <v>57</v>
      </c>
      <c r="E35" s="97">
        <v>1</v>
      </c>
      <c r="F35" s="97" t="s">
        <v>9</v>
      </c>
      <c r="G35" s="94">
        <f t="shared" si="0"/>
        <v>75000</v>
      </c>
      <c r="H35" s="91" t="s">
        <v>165</v>
      </c>
      <c r="I35" s="91" t="s">
        <v>182</v>
      </c>
      <c r="J35" s="97">
        <v>2024</v>
      </c>
      <c r="K35" s="95" t="s">
        <v>202</v>
      </c>
      <c r="L35" s="96">
        <v>0.8</v>
      </c>
      <c r="M35" s="97">
        <v>2024</v>
      </c>
      <c r="N35" s="96">
        <v>0.8</v>
      </c>
      <c r="O35" s="97">
        <v>2024</v>
      </c>
      <c r="P35" s="97"/>
      <c r="Q35" s="99">
        <v>25000</v>
      </c>
      <c r="R35" s="99">
        <v>0</v>
      </c>
      <c r="S35" s="99">
        <v>50000</v>
      </c>
      <c r="T35" s="99">
        <v>0</v>
      </c>
      <c r="U35" s="99">
        <v>0</v>
      </c>
      <c r="V35" s="99">
        <v>0</v>
      </c>
    </row>
    <row r="36" spans="2:22" ht="48" thickBot="1">
      <c r="B36" s="93">
        <v>32</v>
      </c>
      <c r="C36" s="148" t="s">
        <v>71</v>
      </c>
      <c r="D36" s="97" t="s">
        <v>59</v>
      </c>
      <c r="E36" s="97">
        <v>2</v>
      </c>
      <c r="F36" s="97" t="s">
        <v>9</v>
      </c>
      <c r="G36" s="94">
        <f t="shared" si="0"/>
        <v>25000</v>
      </c>
      <c r="H36" s="91" t="s">
        <v>166</v>
      </c>
      <c r="I36" s="91" t="s">
        <v>182</v>
      </c>
      <c r="J36" s="97">
        <v>2022</v>
      </c>
      <c r="K36" s="95" t="s">
        <v>204</v>
      </c>
      <c r="L36" s="96">
        <v>0.95</v>
      </c>
      <c r="M36" s="97">
        <v>2022</v>
      </c>
      <c r="N36" s="96">
        <v>0.95</v>
      </c>
      <c r="O36" s="97">
        <v>2022</v>
      </c>
      <c r="P36" s="97"/>
      <c r="Q36" s="99">
        <v>25000</v>
      </c>
      <c r="R36" s="99">
        <v>0</v>
      </c>
      <c r="S36" s="99">
        <v>0</v>
      </c>
      <c r="T36" s="99">
        <v>0</v>
      </c>
      <c r="U36" s="99">
        <v>0</v>
      </c>
      <c r="V36" s="99">
        <v>0</v>
      </c>
    </row>
    <row r="37" spans="2:22" ht="60.75" thickBot="1">
      <c r="B37" s="93">
        <v>33</v>
      </c>
      <c r="C37" s="149"/>
      <c r="D37" s="100" t="s">
        <v>199</v>
      </c>
      <c r="E37" s="97">
        <v>1</v>
      </c>
      <c r="F37" s="97" t="s">
        <v>10</v>
      </c>
      <c r="G37" s="94">
        <f t="shared" si="0"/>
        <v>40000</v>
      </c>
      <c r="H37" s="100" t="s">
        <v>152</v>
      </c>
      <c r="I37" s="91" t="s">
        <v>182</v>
      </c>
      <c r="J37" s="97">
        <v>2023</v>
      </c>
      <c r="K37" s="95" t="s">
        <v>202</v>
      </c>
      <c r="L37" s="96">
        <v>0.6</v>
      </c>
      <c r="M37" s="97">
        <v>2023</v>
      </c>
      <c r="N37" s="96">
        <v>0.6</v>
      </c>
      <c r="O37" s="97">
        <v>2023</v>
      </c>
      <c r="P37" s="97"/>
      <c r="Q37" s="99">
        <v>30000</v>
      </c>
      <c r="R37" s="99">
        <v>10000</v>
      </c>
      <c r="S37" s="99">
        <v>0</v>
      </c>
      <c r="T37" s="99">
        <v>0</v>
      </c>
      <c r="U37" s="99">
        <v>0</v>
      </c>
      <c r="V37" s="99">
        <v>0</v>
      </c>
    </row>
    <row r="38" spans="2:22" ht="60.75" thickBot="1">
      <c r="B38" s="93">
        <v>34</v>
      </c>
      <c r="C38" s="100" t="s">
        <v>74</v>
      </c>
      <c r="D38" s="100" t="s">
        <v>140</v>
      </c>
      <c r="E38" s="97">
        <v>1</v>
      </c>
      <c r="F38" s="97" t="s">
        <v>10</v>
      </c>
      <c r="G38" s="94">
        <f t="shared" si="0"/>
        <v>40000</v>
      </c>
      <c r="H38" s="100" t="s">
        <v>152</v>
      </c>
      <c r="I38" s="91" t="s">
        <v>182</v>
      </c>
      <c r="J38" s="97">
        <v>2023</v>
      </c>
      <c r="K38" s="95" t="s">
        <v>202</v>
      </c>
      <c r="L38" s="96">
        <v>0.6</v>
      </c>
      <c r="M38" s="97">
        <v>2023</v>
      </c>
      <c r="N38" s="96">
        <v>0.6</v>
      </c>
      <c r="O38" s="97">
        <v>2023</v>
      </c>
      <c r="P38" s="97"/>
      <c r="Q38" s="99">
        <v>30000</v>
      </c>
      <c r="R38" s="99">
        <v>10000</v>
      </c>
      <c r="S38" s="99">
        <v>0</v>
      </c>
      <c r="T38" s="99">
        <v>0</v>
      </c>
      <c r="U38" s="99">
        <v>0</v>
      </c>
      <c r="V38" s="99">
        <v>0</v>
      </c>
    </row>
    <row r="39" spans="2:22" ht="15">
      <c r="B39" s="104"/>
      <c r="C39" s="104"/>
      <c r="D39" s="104"/>
      <c r="E39" s="90"/>
      <c r="F39" s="97"/>
      <c r="G39" s="99"/>
      <c r="H39" s="90"/>
      <c r="I39" s="90"/>
      <c r="J39" s="90"/>
      <c r="K39" s="90"/>
      <c r="L39" s="90"/>
      <c r="M39" s="90"/>
      <c r="N39" s="90" t="s">
        <v>201</v>
      </c>
      <c r="O39" s="90"/>
      <c r="P39" s="90"/>
      <c r="Q39" s="99">
        <f aca="true" t="shared" si="1" ref="Q39:V39">SUM(Q5:Q38)</f>
        <v>2541000</v>
      </c>
      <c r="R39" s="99">
        <f t="shared" si="1"/>
        <v>2409072</v>
      </c>
      <c r="S39" s="99">
        <f>SUM(S5:S38)</f>
        <v>2721631</v>
      </c>
      <c r="T39" s="99">
        <f t="shared" si="1"/>
        <v>1890640</v>
      </c>
      <c r="U39" s="99">
        <f t="shared" si="1"/>
        <v>1507640</v>
      </c>
      <c r="V39" s="99">
        <f t="shared" si="1"/>
        <v>1700000</v>
      </c>
    </row>
    <row r="40" spans="2:22" ht="15">
      <c r="B40" s="104"/>
      <c r="C40" s="104"/>
      <c r="D40" s="104"/>
      <c r="E40" s="90"/>
      <c r="F40" s="90"/>
      <c r="G40" s="90"/>
      <c r="H40" s="90"/>
      <c r="I40" s="90"/>
      <c r="J40" s="90"/>
      <c r="K40" s="90"/>
      <c r="L40" s="90"/>
      <c r="M40" s="90"/>
      <c r="N40" s="90" t="s">
        <v>200</v>
      </c>
      <c r="O40" s="90"/>
      <c r="P40" s="90"/>
      <c r="Q40" s="99"/>
      <c r="R40" s="140">
        <f>R39+S39+T39+U39+V39</f>
        <v>10228983</v>
      </c>
      <c r="S40" s="141"/>
      <c r="T40" s="141"/>
      <c r="U40" s="141"/>
      <c r="V40" s="142"/>
    </row>
    <row r="41" spans="14:22" ht="15">
      <c r="N41" s="87"/>
      <c r="O41" s="87"/>
      <c r="P41" s="87"/>
      <c r="Q41" s="33"/>
      <c r="R41" s="11"/>
      <c r="S41" s="11"/>
      <c r="T41" s="11"/>
      <c r="U41" s="11"/>
      <c r="V41" s="11"/>
    </row>
    <row r="42" spans="14:16" ht="15">
      <c r="N42" s="87"/>
      <c r="O42" s="87"/>
      <c r="P42" s="87"/>
    </row>
    <row r="43" spans="14:22" ht="15">
      <c r="N43" s="87"/>
      <c r="O43" s="87"/>
      <c r="P43" s="87"/>
      <c r="Q43" s="10"/>
      <c r="R43" s="10"/>
      <c r="S43" s="10"/>
      <c r="T43" s="10"/>
      <c r="U43" s="10"/>
      <c r="V43" s="10"/>
    </row>
    <row r="44" spans="14:16" ht="15">
      <c r="N44" s="87"/>
      <c r="O44" s="87"/>
      <c r="P44" s="87"/>
    </row>
    <row r="45" spans="14:16" ht="15" hidden="1">
      <c r="N45" s="87"/>
      <c r="O45" s="87"/>
      <c r="P45" s="87"/>
    </row>
    <row r="46" spans="14:16" ht="15" hidden="1">
      <c r="N46" s="87"/>
      <c r="O46" s="87"/>
      <c r="P46" s="87"/>
    </row>
    <row r="47" spans="14:16" ht="15" hidden="1">
      <c r="N47" s="87"/>
      <c r="O47" s="87"/>
      <c r="P47" s="87"/>
    </row>
    <row r="48" spans="7:22" ht="15" hidden="1">
      <c r="G48" s="10">
        <f>G10+G23+G24+G25+G28+G29+G31+G32</f>
        <v>8409828</v>
      </c>
      <c r="H48" s="10"/>
      <c r="I48" s="10"/>
      <c r="J48" s="10"/>
      <c r="K48" s="10"/>
      <c r="L48" s="10"/>
      <c r="M48" s="10"/>
      <c r="N48" s="105"/>
      <c r="O48" s="105"/>
      <c r="P48" s="105"/>
      <c r="Q48" s="10"/>
      <c r="R48" s="10"/>
      <c r="S48" s="10"/>
      <c r="T48" s="10"/>
      <c r="U48" s="10"/>
      <c r="V48" s="10"/>
    </row>
    <row r="49" spans="7:22" ht="15" hidden="1">
      <c r="G49" s="10" t="e">
        <f>G6+G11+G12+G14+G18+G19+G20+G21+G30+#REF!+G33+G34+G35+G36+G37+G38</f>
        <v>#REF!</v>
      </c>
      <c r="H49" s="10"/>
      <c r="I49" s="10"/>
      <c r="J49" s="10"/>
      <c r="K49" s="10"/>
      <c r="L49" s="10"/>
      <c r="M49" s="10"/>
      <c r="N49" s="105"/>
      <c r="O49" s="105"/>
      <c r="P49" s="105"/>
      <c r="Q49" s="10"/>
      <c r="R49" s="10"/>
      <c r="S49" s="10"/>
      <c r="T49" s="10"/>
      <c r="U49" s="10"/>
      <c r="V49" s="10"/>
    </row>
    <row r="50" spans="7:22" ht="15" hidden="1">
      <c r="G50" s="10">
        <f>G5+G7+G8+G9+G13+G15+G16+G17+G22+G26+G27</f>
        <v>1526000</v>
      </c>
      <c r="H50" s="10"/>
      <c r="I50" s="10"/>
      <c r="J50" s="10"/>
      <c r="K50" s="10"/>
      <c r="L50" s="10"/>
      <c r="M50" s="10"/>
      <c r="N50" s="105"/>
      <c r="O50" s="105"/>
      <c r="P50" s="105"/>
      <c r="Q50" s="10"/>
      <c r="R50" s="10"/>
      <c r="S50" s="10"/>
      <c r="T50" s="10"/>
      <c r="U50" s="10"/>
      <c r="V50" s="10"/>
    </row>
    <row r="51" spans="7:22" ht="15" hidden="1">
      <c r="G51" s="10" t="e">
        <f>SUM(G48:G50)</f>
        <v>#REF!</v>
      </c>
      <c r="H51" s="10"/>
      <c r="I51" s="10"/>
      <c r="J51" s="10"/>
      <c r="K51" s="10"/>
      <c r="L51" s="10"/>
      <c r="M51" s="10"/>
      <c r="N51" s="105"/>
      <c r="O51" s="105"/>
      <c r="P51" s="105"/>
      <c r="Q51" s="10"/>
      <c r="R51" s="10"/>
      <c r="S51" s="10"/>
      <c r="T51" s="10"/>
      <c r="U51" s="10"/>
      <c r="V51" s="10"/>
    </row>
    <row r="52" spans="14:16" ht="15" hidden="1">
      <c r="N52" s="87"/>
      <c r="O52" s="87"/>
      <c r="P52" s="87"/>
    </row>
    <row r="53" spans="14:22" ht="15" hidden="1">
      <c r="N53" s="87"/>
      <c r="O53" s="87"/>
      <c r="P53" s="87"/>
      <c r="Q53" s="10"/>
      <c r="R53" s="10"/>
      <c r="S53" s="10"/>
      <c r="T53" s="10"/>
      <c r="U53" s="10"/>
      <c r="V53" s="10"/>
    </row>
    <row r="54" spans="14:22" ht="15" hidden="1">
      <c r="N54" s="87"/>
      <c r="O54" s="87"/>
      <c r="P54" s="87"/>
      <c r="Q54" s="10"/>
      <c r="R54" s="10"/>
      <c r="S54" s="10"/>
      <c r="T54" s="10"/>
      <c r="U54" s="10"/>
      <c r="V54" s="10"/>
    </row>
    <row r="55" spans="14:22" ht="15" hidden="1">
      <c r="N55" s="87"/>
      <c r="O55" s="87"/>
      <c r="P55" s="87"/>
      <c r="Q55" s="35"/>
      <c r="R55" s="35"/>
      <c r="S55" s="35"/>
      <c r="T55" s="35"/>
      <c r="U55" s="35"/>
      <c r="V55" s="35"/>
    </row>
    <row r="56" spans="14:16" ht="15" hidden="1">
      <c r="N56" s="87"/>
      <c r="O56" s="87"/>
      <c r="P56" s="87"/>
    </row>
    <row r="57" spans="14:22" ht="15" hidden="1">
      <c r="N57" s="87"/>
      <c r="O57" s="87"/>
      <c r="P57" s="87"/>
      <c r="Q57" s="10"/>
      <c r="R57" s="10"/>
      <c r="S57" s="10"/>
      <c r="T57" s="10"/>
      <c r="U57" s="10"/>
      <c r="V57" s="10"/>
    </row>
    <row r="58" spans="14:22" ht="15" hidden="1">
      <c r="N58" s="87"/>
      <c r="O58" s="87"/>
      <c r="P58" s="87"/>
      <c r="Q58" s="10"/>
      <c r="R58" s="10"/>
      <c r="S58" s="10"/>
      <c r="T58" s="10"/>
      <c r="U58" s="10"/>
      <c r="V58" s="10"/>
    </row>
    <row r="59" spans="14:22" ht="15" hidden="1">
      <c r="N59" s="87"/>
      <c r="O59" s="87"/>
      <c r="P59" s="87"/>
      <c r="Q59" s="35"/>
      <c r="R59" s="35"/>
      <c r="S59" s="35"/>
      <c r="T59" s="35"/>
      <c r="U59" s="35"/>
      <c r="V59" s="35"/>
    </row>
    <row r="60" spans="14:16" ht="15" hidden="1">
      <c r="N60" s="87"/>
      <c r="O60" s="87"/>
      <c r="P60" s="87"/>
    </row>
    <row r="61" spans="14:16" ht="15" hidden="1">
      <c r="N61" s="87"/>
      <c r="O61" s="87"/>
      <c r="P61" s="87"/>
    </row>
    <row r="62" spans="14:16" ht="15" hidden="1">
      <c r="N62" s="87"/>
      <c r="O62" s="87"/>
      <c r="P62" s="87"/>
    </row>
    <row r="63" spans="14:16" ht="15" hidden="1">
      <c r="N63" s="87"/>
      <c r="O63" s="87"/>
      <c r="P63" s="87"/>
    </row>
    <row r="64" spans="14:16" ht="15" hidden="1">
      <c r="N64" s="87"/>
      <c r="O64" s="87"/>
      <c r="P64" s="87"/>
    </row>
    <row r="65" spans="14:22" ht="15" hidden="1">
      <c r="N65" s="87"/>
      <c r="O65" s="87"/>
      <c r="P65" s="87"/>
      <c r="Q65" s="10"/>
      <c r="R65" s="10"/>
      <c r="S65" s="10"/>
      <c r="T65" s="10"/>
      <c r="U65" s="10"/>
      <c r="V65" s="10"/>
    </row>
    <row r="66" spans="14:16" ht="15" hidden="1">
      <c r="N66" s="87"/>
      <c r="O66" s="87"/>
      <c r="P66" s="87"/>
    </row>
    <row r="67" spans="14:16" ht="15">
      <c r="N67" s="87"/>
      <c r="O67" s="87"/>
      <c r="P67" s="87"/>
    </row>
    <row r="68" spans="14:22" ht="15">
      <c r="N68" s="87"/>
      <c r="O68" s="87"/>
      <c r="P68" s="87"/>
      <c r="Q68" s="10"/>
      <c r="R68" s="10"/>
      <c r="S68" s="10"/>
      <c r="T68" s="10"/>
      <c r="U68" s="10"/>
      <c r="V68" s="10"/>
    </row>
    <row r="69" spans="14:22" ht="15">
      <c r="N69" s="87"/>
      <c r="O69" s="87"/>
      <c r="P69" s="87"/>
      <c r="Q69" s="10"/>
      <c r="R69" s="10"/>
      <c r="S69" s="10"/>
      <c r="T69" s="10"/>
      <c r="U69" s="10"/>
      <c r="V69" s="10"/>
    </row>
    <row r="70" spans="14:22" ht="15">
      <c r="N70" s="105"/>
      <c r="O70" s="87"/>
      <c r="P70" s="87"/>
      <c r="Q70" s="10"/>
      <c r="R70" s="10"/>
      <c r="S70" s="10"/>
      <c r="T70" s="10"/>
      <c r="U70" s="10"/>
      <c r="V70" s="10"/>
    </row>
    <row r="71" spans="14:22" ht="15">
      <c r="N71" s="87"/>
      <c r="O71" s="87"/>
      <c r="P71" s="87"/>
      <c r="Q71" s="10"/>
      <c r="R71" s="10"/>
      <c r="S71" s="10"/>
      <c r="T71" s="10"/>
      <c r="U71" s="10"/>
      <c r="V71" s="10"/>
    </row>
    <row r="72" spans="14:22" ht="15">
      <c r="N72" s="87"/>
      <c r="O72" s="87"/>
      <c r="P72" s="87"/>
      <c r="Q72" s="10"/>
      <c r="R72" s="10"/>
      <c r="S72" s="10"/>
      <c r="T72" s="10"/>
      <c r="U72" s="10"/>
      <c r="V72" s="10"/>
    </row>
    <row r="73" spans="14:22" ht="15">
      <c r="N73" s="87"/>
      <c r="O73" s="87"/>
      <c r="P73" s="87"/>
      <c r="Q73" s="10"/>
      <c r="R73" s="10"/>
      <c r="S73" s="10"/>
      <c r="T73" s="10"/>
      <c r="U73" s="10"/>
      <c r="V73" s="10"/>
    </row>
    <row r="74" spans="14:22" ht="15">
      <c r="N74" s="87"/>
      <c r="O74" s="87"/>
      <c r="P74" s="87"/>
      <c r="Q74" s="10"/>
      <c r="R74" s="10"/>
      <c r="S74" s="10"/>
      <c r="T74" s="10"/>
      <c r="U74" s="10"/>
      <c r="V74" s="10"/>
    </row>
    <row r="75" spans="14:22" ht="15">
      <c r="N75" s="87"/>
      <c r="O75" s="87"/>
      <c r="P75" s="87"/>
      <c r="Q75" s="10"/>
      <c r="R75" s="10"/>
      <c r="S75" s="10"/>
      <c r="T75" s="10"/>
      <c r="U75" s="10"/>
      <c r="V75" s="10"/>
    </row>
    <row r="76" spans="14:22" ht="15">
      <c r="N76" s="87"/>
      <c r="O76" s="87"/>
      <c r="P76" s="87"/>
      <c r="Q76" s="10"/>
      <c r="R76" s="10"/>
      <c r="S76" s="10"/>
      <c r="T76" s="10"/>
      <c r="U76" s="10"/>
      <c r="V76" s="10"/>
    </row>
    <row r="77" spans="14:22" ht="15">
      <c r="N77" s="87"/>
      <c r="O77" s="87"/>
      <c r="P77" s="87"/>
      <c r="Q77" s="10"/>
      <c r="R77" s="10"/>
      <c r="S77" s="10"/>
      <c r="T77" s="10"/>
      <c r="U77" s="10"/>
      <c r="V77" s="10"/>
    </row>
    <row r="78" spans="14:22" ht="15">
      <c r="N78" s="87"/>
      <c r="O78" s="87"/>
      <c r="P78" s="87"/>
      <c r="Q78" s="10"/>
      <c r="R78" s="10"/>
      <c r="S78" s="10"/>
      <c r="T78" s="10"/>
      <c r="U78" s="10"/>
      <c r="V78" s="10"/>
    </row>
    <row r="79" spans="14:16" ht="15">
      <c r="N79" s="87"/>
      <c r="O79" s="87"/>
      <c r="P79" s="87"/>
    </row>
    <row r="80" spans="17:22" ht="15">
      <c r="Q80" s="10"/>
      <c r="R80" s="10"/>
      <c r="S80" s="10"/>
      <c r="T80" s="10"/>
      <c r="U80" s="10"/>
      <c r="V80" s="10"/>
    </row>
    <row r="81" ht="15">
      <c r="N81" s="10"/>
    </row>
  </sheetData>
  <sheetProtection/>
  <mergeCells count="10">
    <mergeCell ref="R40:V40"/>
    <mergeCell ref="B2:J2"/>
    <mergeCell ref="B3:B4"/>
    <mergeCell ref="C3:J3"/>
    <mergeCell ref="R3:V3"/>
    <mergeCell ref="K3:O3"/>
    <mergeCell ref="C19:C32"/>
    <mergeCell ref="C36:C37"/>
    <mergeCell ref="C5:C12"/>
    <mergeCell ref="C13:C15"/>
  </mergeCells>
  <printOptions/>
  <pageMargins left="0" right="0" top="0.7480314960629921" bottom="0.15748031496062992" header="0.31496062992125984" footer="0"/>
  <pageSetup horizontalDpi="600" verticalDpi="600" orientation="portrait" paperSize="8" scale="52" r:id="rId1"/>
</worksheet>
</file>

<file path=xl/worksheets/sheet3.xml><?xml version="1.0" encoding="utf-8"?>
<worksheet xmlns="http://schemas.openxmlformats.org/spreadsheetml/2006/main" xmlns:r="http://schemas.openxmlformats.org/officeDocument/2006/relationships">
  <dimension ref="A1:U437"/>
  <sheetViews>
    <sheetView tabSelected="1" zoomScalePageLayoutView="0" workbookViewId="0" topLeftCell="A1">
      <selection activeCell="V9" sqref="V9"/>
    </sheetView>
  </sheetViews>
  <sheetFormatPr defaultColWidth="9.140625" defaultRowHeight="15"/>
  <cols>
    <col min="2" max="2" width="16.28125" style="37" customWidth="1"/>
    <col min="3" max="3" width="51.140625" style="31" customWidth="1"/>
    <col min="4" max="4" width="18.140625" style="0" customWidth="1"/>
    <col min="5" max="5" width="14.00390625" style="0" customWidth="1"/>
    <col min="6" max="6" width="28.28125" style="0" customWidth="1"/>
    <col min="7" max="7" width="19.421875" style="0" customWidth="1"/>
    <col min="8" max="8" width="25.8515625" style="0" customWidth="1"/>
    <col min="9" max="9" width="26.8515625" style="0" customWidth="1"/>
    <col min="10" max="10" width="24.7109375" style="0" customWidth="1"/>
    <col min="11" max="11" width="13.140625" style="0" customWidth="1"/>
    <col min="12" max="12" width="14.57421875" style="0" customWidth="1"/>
    <col min="13" max="13" width="26.28125" style="0" customWidth="1"/>
    <col min="14" max="14" width="16.8515625" style="0" customWidth="1"/>
    <col min="15" max="15" width="13.7109375" style="0" customWidth="1"/>
    <col min="16" max="16" width="15.00390625" style="0" customWidth="1"/>
    <col min="17" max="17" width="15.28125" style="0" customWidth="1"/>
    <col min="18" max="18" width="17.00390625" style="0" customWidth="1"/>
    <col min="19" max="19" width="15.140625" style="0" customWidth="1"/>
    <col min="20" max="20" width="14.28125" style="0" customWidth="1"/>
    <col min="21" max="21" width="12.28125" style="0" bestFit="1" customWidth="1"/>
  </cols>
  <sheetData>
    <row r="1" spans="1:12" ht="23.25">
      <c r="A1" s="127" t="s">
        <v>48</v>
      </c>
      <c r="B1" s="127"/>
      <c r="C1" s="127"/>
      <c r="D1" s="127"/>
      <c r="E1" s="127"/>
      <c r="F1" s="127"/>
      <c r="G1" s="127"/>
      <c r="H1" s="127"/>
      <c r="I1" s="127"/>
      <c r="J1" s="127"/>
      <c r="K1" s="127"/>
      <c r="L1" s="127"/>
    </row>
    <row r="3" spans="1:21" s="41" customFormat="1" ht="75" customHeight="1">
      <c r="A3" s="153" t="s">
        <v>470</v>
      </c>
      <c r="B3" s="154"/>
      <c r="C3" s="154"/>
      <c r="D3" s="154"/>
      <c r="E3" s="154"/>
      <c r="F3" s="154"/>
      <c r="G3" s="154"/>
      <c r="H3" s="154"/>
      <c r="I3" s="154"/>
      <c r="J3" s="154"/>
      <c r="K3" s="154"/>
      <c r="L3" s="154"/>
      <c r="M3" s="154"/>
      <c r="N3" s="154"/>
      <c r="O3" s="154"/>
      <c r="P3" s="154"/>
      <c r="Q3" s="154"/>
      <c r="R3" s="154"/>
      <c r="S3" s="154"/>
      <c r="T3" s="154"/>
      <c r="U3" s="154"/>
    </row>
    <row r="5" ht="21">
      <c r="S5" s="107" t="s">
        <v>473</v>
      </c>
    </row>
    <row r="6" spans="1:20" s="31" customFormat="1" ht="15.75">
      <c r="A6" s="155" t="s">
        <v>0</v>
      </c>
      <c r="B6" s="156" t="s">
        <v>26</v>
      </c>
      <c r="C6" s="157"/>
      <c r="D6" s="157"/>
      <c r="E6" s="157"/>
      <c r="F6" s="157"/>
      <c r="G6" s="157"/>
      <c r="H6" s="157"/>
      <c r="I6" s="157"/>
      <c r="J6" s="158"/>
      <c r="K6" s="118" t="s">
        <v>30</v>
      </c>
      <c r="L6" s="118"/>
      <c r="M6" s="118"/>
      <c r="N6" s="118"/>
      <c r="O6" s="119"/>
      <c r="P6" s="159" t="s">
        <v>128</v>
      </c>
      <c r="Q6" s="159"/>
      <c r="R6" s="159"/>
      <c r="S6" s="159"/>
      <c r="T6" s="159"/>
    </row>
    <row r="7" spans="1:20" s="31" customFormat="1" ht="63">
      <c r="A7" s="155"/>
      <c r="B7" s="38" t="s">
        <v>46</v>
      </c>
      <c r="C7" s="6" t="s">
        <v>1</v>
      </c>
      <c r="D7" s="38" t="s">
        <v>2</v>
      </c>
      <c r="E7" s="6" t="s">
        <v>3</v>
      </c>
      <c r="F7" s="6" t="s">
        <v>4</v>
      </c>
      <c r="G7" s="6" t="s">
        <v>5</v>
      </c>
      <c r="H7" s="38" t="s">
        <v>6</v>
      </c>
      <c r="I7" s="38" t="s">
        <v>7</v>
      </c>
      <c r="J7" s="38" t="s">
        <v>8</v>
      </c>
      <c r="K7" s="38" t="s">
        <v>27</v>
      </c>
      <c r="L7" s="38" t="s">
        <v>29</v>
      </c>
      <c r="M7" s="38" t="s">
        <v>31</v>
      </c>
      <c r="N7" s="38" t="s">
        <v>45</v>
      </c>
      <c r="O7" s="6" t="s">
        <v>234</v>
      </c>
      <c r="P7" s="39">
        <v>2023</v>
      </c>
      <c r="Q7" s="39">
        <v>2024</v>
      </c>
      <c r="R7" s="39">
        <v>2025</v>
      </c>
      <c r="S7" s="39">
        <v>2026</v>
      </c>
      <c r="T7" s="39">
        <v>2027</v>
      </c>
    </row>
    <row r="8" spans="1:20" ht="30">
      <c r="A8" s="160">
        <v>1</v>
      </c>
      <c r="B8" s="161" t="s">
        <v>53</v>
      </c>
      <c r="C8" s="42" t="s">
        <v>235</v>
      </c>
      <c r="D8" s="9">
        <v>1</v>
      </c>
      <c r="E8" s="9" t="s">
        <v>10</v>
      </c>
      <c r="F8" s="43">
        <v>1577130</v>
      </c>
      <c r="G8" s="44" t="s">
        <v>236</v>
      </c>
      <c r="H8" s="9" t="s">
        <v>237</v>
      </c>
      <c r="I8" s="9">
        <v>2027</v>
      </c>
      <c r="J8" s="9"/>
      <c r="K8" s="9">
        <v>2023</v>
      </c>
      <c r="L8" s="9">
        <v>2023</v>
      </c>
      <c r="M8" s="9" t="s">
        <v>238</v>
      </c>
      <c r="N8" s="9">
        <v>2024</v>
      </c>
      <c r="O8" s="9"/>
      <c r="P8" s="43">
        <f>+F8/5</f>
        <v>315426</v>
      </c>
      <c r="Q8" s="43">
        <f>+F8/5</f>
        <v>315426</v>
      </c>
      <c r="R8" s="43">
        <f>+F8/5</f>
        <v>315426</v>
      </c>
      <c r="S8" s="43">
        <f>+F8/5</f>
        <v>315426</v>
      </c>
      <c r="T8" s="43">
        <f>+F8/5</f>
        <v>315426</v>
      </c>
    </row>
    <row r="9" spans="1:20" ht="45">
      <c r="A9" s="160"/>
      <c r="B9" s="161"/>
      <c r="C9" s="42" t="s">
        <v>239</v>
      </c>
      <c r="D9" s="9">
        <v>12962</v>
      </c>
      <c r="E9" s="9" t="s">
        <v>96</v>
      </c>
      <c r="F9" s="43">
        <v>6647698</v>
      </c>
      <c r="G9" s="44" t="s">
        <v>240</v>
      </c>
      <c r="H9" s="9" t="s">
        <v>237</v>
      </c>
      <c r="I9" s="9">
        <v>2027</v>
      </c>
      <c r="J9" s="9"/>
      <c r="K9" s="9">
        <v>2023</v>
      </c>
      <c r="L9" s="9">
        <v>2023</v>
      </c>
      <c r="M9" s="9"/>
      <c r="N9" s="9">
        <v>2024</v>
      </c>
      <c r="O9" s="9"/>
      <c r="P9" s="43">
        <f>+$F$9/5</f>
        <v>1329539.6</v>
      </c>
      <c r="Q9" s="43">
        <f>+$F$9/5</f>
        <v>1329539.6</v>
      </c>
      <c r="R9" s="43">
        <f>+$F$9/5</f>
        <v>1329539.6</v>
      </c>
      <c r="S9" s="43">
        <f>+$F$9/5</f>
        <v>1329539.6</v>
      </c>
      <c r="T9" s="43">
        <f>+$F$9/5</f>
        <v>1329539.6</v>
      </c>
    </row>
    <row r="10" spans="1:20" ht="30">
      <c r="A10" s="160"/>
      <c r="B10" s="161"/>
      <c r="C10" s="42" t="s">
        <v>241</v>
      </c>
      <c r="D10" s="9">
        <v>1</v>
      </c>
      <c r="E10" s="9" t="s">
        <v>10</v>
      </c>
      <c r="F10" s="43">
        <v>7526100</v>
      </c>
      <c r="G10" s="44" t="s">
        <v>236</v>
      </c>
      <c r="H10" s="9" t="s">
        <v>237</v>
      </c>
      <c r="I10" s="9">
        <v>2027</v>
      </c>
      <c r="J10" s="9"/>
      <c r="K10" s="9">
        <v>2023</v>
      </c>
      <c r="L10" s="9">
        <v>2023</v>
      </c>
      <c r="M10" s="9"/>
      <c r="N10" s="9">
        <v>2024</v>
      </c>
      <c r="O10" s="9"/>
      <c r="P10" s="43">
        <f>+$F$10/5</f>
        <v>1505220</v>
      </c>
      <c r="Q10" s="43">
        <f>+$F$10/5</f>
        <v>1505220</v>
      </c>
      <c r="R10" s="43">
        <f>+$F$10/5</f>
        <v>1505220</v>
      </c>
      <c r="S10" s="43">
        <f>+$F$10/5</f>
        <v>1505220</v>
      </c>
      <c r="T10" s="43">
        <f>+$F$10/5</f>
        <v>1505220</v>
      </c>
    </row>
    <row r="11" spans="1:20" ht="45">
      <c r="A11" s="160"/>
      <c r="B11" s="161"/>
      <c r="C11" s="42" t="s">
        <v>242</v>
      </c>
      <c r="D11" s="9">
        <v>2460</v>
      </c>
      <c r="E11" s="9" t="s">
        <v>96</v>
      </c>
      <c r="F11" s="43">
        <v>168722</v>
      </c>
      <c r="G11" s="44" t="s">
        <v>240</v>
      </c>
      <c r="H11" s="9" t="s">
        <v>237</v>
      </c>
      <c r="I11" s="9">
        <v>2027</v>
      </c>
      <c r="J11" s="9"/>
      <c r="K11" s="9">
        <v>2023</v>
      </c>
      <c r="L11" s="9">
        <v>2023</v>
      </c>
      <c r="M11" s="9"/>
      <c r="N11" s="9">
        <v>2024</v>
      </c>
      <c r="O11" s="9"/>
      <c r="P11" s="43">
        <f>+$F$11/5</f>
        <v>33744.4</v>
      </c>
      <c r="Q11" s="43">
        <f>+$F$11/5</f>
        <v>33744.4</v>
      </c>
      <c r="R11" s="43">
        <f>+$F$11/5</f>
        <v>33744.4</v>
      </c>
      <c r="S11" s="43">
        <f>+$F$11/5</f>
        <v>33744.4</v>
      </c>
      <c r="T11" s="43">
        <f>+$F$11/5</f>
        <v>33744.4</v>
      </c>
    </row>
    <row r="12" spans="1:20" ht="45">
      <c r="A12" s="160"/>
      <c r="B12" s="161"/>
      <c r="C12" s="42" t="s">
        <v>243</v>
      </c>
      <c r="D12" s="9">
        <v>1</v>
      </c>
      <c r="E12" s="9" t="s">
        <v>10</v>
      </c>
      <c r="F12" s="43">
        <v>1868700</v>
      </c>
      <c r="G12" s="44" t="s">
        <v>240</v>
      </c>
      <c r="H12" s="9" t="s">
        <v>237</v>
      </c>
      <c r="I12" s="9">
        <v>2027</v>
      </c>
      <c r="J12" s="9"/>
      <c r="K12" s="9">
        <v>2023</v>
      </c>
      <c r="L12" s="9">
        <v>2023</v>
      </c>
      <c r="M12" s="9"/>
      <c r="N12" s="9">
        <v>2024</v>
      </c>
      <c r="O12" s="9"/>
      <c r="P12" s="43">
        <f>+$F$12/5</f>
        <v>373740</v>
      </c>
      <c r="Q12" s="43">
        <f>+$F$12/5</f>
        <v>373740</v>
      </c>
      <c r="R12" s="43">
        <f>+$F$12/5</f>
        <v>373740</v>
      </c>
      <c r="S12" s="43">
        <f>+$F$12/5</f>
        <v>373740</v>
      </c>
      <c r="T12" s="43">
        <f>+$F$12/5</f>
        <v>373740</v>
      </c>
    </row>
    <row r="13" spans="1:20" ht="45">
      <c r="A13" s="160"/>
      <c r="B13" s="161"/>
      <c r="C13" s="42" t="s">
        <v>244</v>
      </c>
      <c r="D13" s="9">
        <v>1</v>
      </c>
      <c r="E13" s="9" t="s">
        <v>10</v>
      </c>
      <c r="F13" s="43">
        <v>2521440.5</v>
      </c>
      <c r="G13" s="44" t="s">
        <v>240</v>
      </c>
      <c r="H13" s="9" t="s">
        <v>237</v>
      </c>
      <c r="I13" s="9">
        <v>2027</v>
      </c>
      <c r="J13" s="9"/>
      <c r="K13" s="9">
        <v>2023</v>
      </c>
      <c r="L13" s="9">
        <v>2023</v>
      </c>
      <c r="M13" s="9"/>
      <c r="N13" s="9">
        <v>2024</v>
      </c>
      <c r="O13" s="9"/>
      <c r="P13" s="43">
        <f>+$F$13/5</f>
        <v>504288.1</v>
      </c>
      <c r="Q13" s="43">
        <f>+$F$13/5</f>
        <v>504288.1</v>
      </c>
      <c r="R13" s="43">
        <f>+$F$13/5</f>
        <v>504288.1</v>
      </c>
      <c r="S13" s="43">
        <f>+$F$13/5</f>
        <v>504288.1</v>
      </c>
      <c r="T13" s="43">
        <f>+$F$13/5</f>
        <v>504288.1</v>
      </c>
    </row>
    <row r="14" spans="1:20" ht="45">
      <c r="A14" s="160"/>
      <c r="B14" s="161"/>
      <c r="C14" s="42" t="s">
        <v>245</v>
      </c>
      <c r="D14" s="9">
        <v>1</v>
      </c>
      <c r="E14" s="9" t="s">
        <v>10</v>
      </c>
      <c r="F14" s="43">
        <v>4094500</v>
      </c>
      <c r="G14" s="44" t="s">
        <v>240</v>
      </c>
      <c r="H14" s="9" t="s">
        <v>237</v>
      </c>
      <c r="I14" s="9">
        <v>2027</v>
      </c>
      <c r="J14" s="9"/>
      <c r="K14" s="9">
        <v>2023</v>
      </c>
      <c r="L14" s="9">
        <v>2023</v>
      </c>
      <c r="M14" s="9"/>
      <c r="N14" s="9">
        <v>2024</v>
      </c>
      <c r="O14" s="9"/>
      <c r="P14" s="43">
        <f>+$F$14/5</f>
        <v>818900</v>
      </c>
      <c r="Q14" s="43">
        <f>+$F$14/5</f>
        <v>818900</v>
      </c>
      <c r="R14" s="43">
        <f>+$F$14/5</f>
        <v>818900</v>
      </c>
      <c r="S14" s="43">
        <f>+$F$14/5</f>
        <v>818900</v>
      </c>
      <c r="T14" s="43">
        <f>+$F$14/5</f>
        <v>818900</v>
      </c>
    </row>
    <row r="15" spans="1:20" ht="45">
      <c r="A15" s="160"/>
      <c r="B15" s="161"/>
      <c r="C15" s="42" t="s">
        <v>246</v>
      </c>
      <c r="D15" s="9">
        <v>40205</v>
      </c>
      <c r="E15" s="9" t="s">
        <v>96</v>
      </c>
      <c r="F15" s="43">
        <v>8684828</v>
      </c>
      <c r="G15" s="44" t="s">
        <v>240</v>
      </c>
      <c r="H15" s="9" t="s">
        <v>237</v>
      </c>
      <c r="I15" s="9">
        <v>2027</v>
      </c>
      <c r="J15" s="9"/>
      <c r="K15" s="9">
        <v>2023</v>
      </c>
      <c r="L15" s="9">
        <v>2023</v>
      </c>
      <c r="M15" s="9"/>
      <c r="N15" s="9">
        <v>2024</v>
      </c>
      <c r="O15" s="9"/>
      <c r="P15" s="43">
        <f>+$F$15/5</f>
        <v>1736965.6</v>
      </c>
      <c r="Q15" s="43">
        <f>+$F$15/5</f>
        <v>1736965.6</v>
      </c>
      <c r="R15" s="43">
        <f>+$F$15/5</f>
        <v>1736965.6</v>
      </c>
      <c r="S15" s="43">
        <f>+$F$15/5</f>
        <v>1736965.6</v>
      </c>
      <c r="T15" s="43">
        <f>+$F$15/5</f>
        <v>1736965.6</v>
      </c>
    </row>
    <row r="16" spans="1:20" ht="45">
      <c r="A16" s="160"/>
      <c r="B16" s="161"/>
      <c r="C16" s="42" t="s">
        <v>247</v>
      </c>
      <c r="D16" s="9">
        <v>13853</v>
      </c>
      <c r="E16" s="9" t="s">
        <v>96</v>
      </c>
      <c r="F16" s="43">
        <v>1454124.3</v>
      </c>
      <c r="G16" s="44" t="s">
        <v>240</v>
      </c>
      <c r="H16" s="9" t="s">
        <v>237</v>
      </c>
      <c r="I16" s="9">
        <v>2027</v>
      </c>
      <c r="J16" s="9"/>
      <c r="K16" s="9">
        <v>2023</v>
      </c>
      <c r="L16" s="9">
        <v>2023</v>
      </c>
      <c r="M16" s="9"/>
      <c r="N16" s="9">
        <v>2024</v>
      </c>
      <c r="O16" s="9"/>
      <c r="P16" s="43">
        <f>+$F$16/5</f>
        <v>290824.86</v>
      </c>
      <c r="Q16" s="43">
        <f>+$F$16/5</f>
        <v>290824.86</v>
      </c>
      <c r="R16" s="43">
        <f>+$F$16/5</f>
        <v>290824.86</v>
      </c>
      <c r="S16" s="43">
        <f>+$F$16/5</f>
        <v>290824.86</v>
      </c>
      <c r="T16" s="43">
        <f>+$F$16/5</f>
        <v>290824.86</v>
      </c>
    </row>
    <row r="17" spans="1:20" ht="45">
      <c r="A17" s="160"/>
      <c r="B17" s="161"/>
      <c r="C17" s="42" t="s">
        <v>248</v>
      </c>
      <c r="D17" s="9">
        <v>4938</v>
      </c>
      <c r="E17" s="9" t="s">
        <v>96</v>
      </c>
      <c r="F17" s="43">
        <v>351347.7</v>
      </c>
      <c r="G17" s="44" t="s">
        <v>240</v>
      </c>
      <c r="H17" s="9" t="s">
        <v>237</v>
      </c>
      <c r="I17" s="9">
        <v>2027</v>
      </c>
      <c r="J17" s="9"/>
      <c r="K17" s="9">
        <v>2023</v>
      </c>
      <c r="L17" s="9">
        <v>2023</v>
      </c>
      <c r="M17" s="9"/>
      <c r="N17" s="9">
        <v>2024</v>
      </c>
      <c r="O17" s="9"/>
      <c r="P17" s="43">
        <f>+$F$17/5</f>
        <v>70269.54000000001</v>
      </c>
      <c r="Q17" s="43">
        <f>+$F$17/5</f>
        <v>70269.54000000001</v>
      </c>
      <c r="R17" s="43">
        <f>+$F$17/5</f>
        <v>70269.54000000001</v>
      </c>
      <c r="S17" s="43">
        <f>+$F$17/5</f>
        <v>70269.54000000001</v>
      </c>
      <c r="T17" s="43">
        <f>+$F$17/5</f>
        <v>70269.54000000001</v>
      </c>
    </row>
    <row r="18" spans="1:20" ht="45">
      <c r="A18" s="160"/>
      <c r="B18" s="161"/>
      <c r="C18" s="42" t="s">
        <v>249</v>
      </c>
      <c r="D18" s="9">
        <v>822</v>
      </c>
      <c r="E18" s="9" t="s">
        <v>10</v>
      </c>
      <c r="F18" s="45">
        <v>639300</v>
      </c>
      <c r="G18" s="44" t="s">
        <v>240</v>
      </c>
      <c r="H18" s="9" t="s">
        <v>237</v>
      </c>
      <c r="I18" s="9">
        <v>2027</v>
      </c>
      <c r="J18" s="9"/>
      <c r="K18" s="9">
        <v>2023</v>
      </c>
      <c r="L18" s="9">
        <v>2023</v>
      </c>
      <c r="M18" s="9"/>
      <c r="N18" s="9">
        <v>2024</v>
      </c>
      <c r="O18" s="9"/>
      <c r="P18" s="43">
        <f>+$F$18/5</f>
        <v>127860</v>
      </c>
      <c r="Q18" s="43">
        <f>+$F$18/5</f>
        <v>127860</v>
      </c>
      <c r="R18" s="43">
        <f>+$F$18/5</f>
        <v>127860</v>
      </c>
      <c r="S18" s="43">
        <f>+$F$18/5</f>
        <v>127860</v>
      </c>
      <c r="T18" s="43">
        <f>+$F$18/5</f>
        <v>127860</v>
      </c>
    </row>
    <row r="19" spans="1:20" ht="45">
      <c r="A19" s="160"/>
      <c r="B19" s="161"/>
      <c r="C19" s="42" t="s">
        <v>250</v>
      </c>
      <c r="D19" s="9">
        <v>69767</v>
      </c>
      <c r="E19" s="9" t="s">
        <v>96</v>
      </c>
      <c r="F19" s="45">
        <v>20975084</v>
      </c>
      <c r="G19" s="44" t="s">
        <v>240</v>
      </c>
      <c r="H19" s="9" t="s">
        <v>237</v>
      </c>
      <c r="I19" s="9">
        <v>2027</v>
      </c>
      <c r="J19" s="9"/>
      <c r="K19" s="9">
        <v>2023</v>
      </c>
      <c r="L19" s="9">
        <v>2023</v>
      </c>
      <c r="M19" s="9"/>
      <c r="N19" s="9">
        <v>2024</v>
      </c>
      <c r="O19" s="9"/>
      <c r="P19" s="43">
        <f>+$F$19/5</f>
        <v>4195016.8</v>
      </c>
      <c r="Q19" s="43">
        <f>+$F$19/5</f>
        <v>4195016.8</v>
      </c>
      <c r="R19" s="43">
        <f>+$F$19/5</f>
        <v>4195016.8</v>
      </c>
      <c r="S19" s="43">
        <f>+$F$19/5</f>
        <v>4195016.8</v>
      </c>
      <c r="T19" s="43">
        <f>+$F$19/5</f>
        <v>4195016.8</v>
      </c>
    </row>
    <row r="20" spans="1:20" ht="45">
      <c r="A20" s="160"/>
      <c r="B20" s="161"/>
      <c r="C20" s="42" t="s">
        <v>251</v>
      </c>
      <c r="D20" s="9">
        <v>17947</v>
      </c>
      <c r="E20" s="9" t="s">
        <v>96</v>
      </c>
      <c r="F20" s="45">
        <v>1275698.5000000002</v>
      </c>
      <c r="G20" s="44" t="s">
        <v>240</v>
      </c>
      <c r="H20" s="9" t="s">
        <v>237</v>
      </c>
      <c r="I20" s="9">
        <v>2027</v>
      </c>
      <c r="J20" s="9"/>
      <c r="K20" s="9">
        <v>2023</v>
      </c>
      <c r="L20" s="9">
        <v>2023</v>
      </c>
      <c r="M20" s="9"/>
      <c r="N20" s="9">
        <v>2024</v>
      </c>
      <c r="O20" s="9"/>
      <c r="P20" s="43">
        <f>+$F$20/5</f>
        <v>255139.70000000004</v>
      </c>
      <c r="Q20" s="43">
        <f>+$F$20/5</f>
        <v>255139.70000000004</v>
      </c>
      <c r="R20" s="43">
        <f>+$F$20/5</f>
        <v>255139.70000000004</v>
      </c>
      <c r="S20" s="43">
        <f>+$F$20/5</f>
        <v>255139.70000000004</v>
      </c>
      <c r="T20" s="43">
        <f>+$F$20/5</f>
        <v>255139.70000000004</v>
      </c>
    </row>
    <row r="21" spans="1:20" ht="45">
      <c r="A21" s="160"/>
      <c r="B21" s="161"/>
      <c r="C21" s="42" t="s">
        <v>252</v>
      </c>
      <c r="D21" s="9">
        <v>3491</v>
      </c>
      <c r="E21" s="9" t="s">
        <v>10</v>
      </c>
      <c r="F21" s="45">
        <v>2582714</v>
      </c>
      <c r="G21" s="44" t="s">
        <v>240</v>
      </c>
      <c r="H21" s="9" t="s">
        <v>237</v>
      </c>
      <c r="I21" s="9">
        <v>2027</v>
      </c>
      <c r="J21" s="9"/>
      <c r="K21" s="9">
        <v>2023</v>
      </c>
      <c r="L21" s="9">
        <v>2023</v>
      </c>
      <c r="M21" s="9"/>
      <c r="N21" s="9">
        <v>2024</v>
      </c>
      <c r="O21" s="9"/>
      <c r="P21" s="43">
        <f>+$F$21/5</f>
        <v>516542.8</v>
      </c>
      <c r="Q21" s="43">
        <f>+$F$21/5</f>
        <v>516542.8</v>
      </c>
      <c r="R21" s="43">
        <f>+$F$21/5</f>
        <v>516542.8</v>
      </c>
      <c r="S21" s="43">
        <f>+$F$21/5</f>
        <v>516542.8</v>
      </c>
      <c r="T21" s="43">
        <f>+$F$21/5</f>
        <v>516542.8</v>
      </c>
    </row>
    <row r="22" spans="1:20" ht="75">
      <c r="A22" s="160"/>
      <c r="B22" s="161"/>
      <c r="C22" s="42" t="s">
        <v>253</v>
      </c>
      <c r="D22" s="9">
        <v>1</v>
      </c>
      <c r="E22" s="9" t="s">
        <v>254</v>
      </c>
      <c r="F22" s="45">
        <v>881250</v>
      </c>
      <c r="G22" s="44" t="s">
        <v>255</v>
      </c>
      <c r="H22" s="9" t="s">
        <v>237</v>
      </c>
      <c r="I22" s="9">
        <v>2027</v>
      </c>
      <c r="J22" s="9"/>
      <c r="K22" s="9">
        <v>2023</v>
      </c>
      <c r="L22" s="9">
        <v>2023</v>
      </c>
      <c r="M22" s="9"/>
      <c r="N22" s="9">
        <v>2024</v>
      </c>
      <c r="O22" s="9"/>
      <c r="P22" s="43">
        <f>+$F$22/5</f>
        <v>176250</v>
      </c>
      <c r="Q22" s="43">
        <f>+$F$22/5</f>
        <v>176250</v>
      </c>
      <c r="R22" s="43">
        <f>+$F$22/5</f>
        <v>176250</v>
      </c>
      <c r="S22" s="43">
        <f>+$F$22/5</f>
        <v>176250</v>
      </c>
      <c r="T22" s="43">
        <f>+$F$22/5</f>
        <v>176250</v>
      </c>
    </row>
    <row r="23" spans="1:20" ht="30">
      <c r="A23" s="160"/>
      <c r="B23" s="161"/>
      <c r="C23" s="42" t="s">
        <v>256</v>
      </c>
      <c r="D23" s="9">
        <v>21</v>
      </c>
      <c r="E23" s="9" t="s">
        <v>10</v>
      </c>
      <c r="F23" s="45">
        <v>1263650</v>
      </c>
      <c r="G23" s="44" t="s">
        <v>145</v>
      </c>
      <c r="H23" s="9" t="s">
        <v>237</v>
      </c>
      <c r="I23" s="9">
        <v>2027</v>
      </c>
      <c r="J23" s="9"/>
      <c r="K23" s="9">
        <v>2023</v>
      </c>
      <c r="L23" s="9">
        <v>2023</v>
      </c>
      <c r="M23" s="9"/>
      <c r="N23" s="9">
        <v>2024</v>
      </c>
      <c r="O23" s="9"/>
      <c r="P23" s="43">
        <f>+$F$23/5</f>
        <v>252730</v>
      </c>
      <c r="Q23" s="43">
        <f>+$F$23/5</f>
        <v>252730</v>
      </c>
      <c r="R23" s="43">
        <f>+$F$23/5</f>
        <v>252730</v>
      </c>
      <c r="S23" s="43">
        <f>+$F$23/5</f>
        <v>252730</v>
      </c>
      <c r="T23" s="43">
        <f>+$F$23/5</f>
        <v>252730</v>
      </c>
    </row>
    <row r="24" spans="1:20" ht="30">
      <c r="A24" s="160"/>
      <c r="B24" s="161"/>
      <c r="C24" s="42" t="s">
        <v>257</v>
      </c>
      <c r="D24" s="9">
        <v>10</v>
      </c>
      <c r="E24" s="9" t="s">
        <v>10</v>
      </c>
      <c r="F24" s="45">
        <v>88600</v>
      </c>
      <c r="G24" s="44" t="s">
        <v>145</v>
      </c>
      <c r="H24" s="9" t="s">
        <v>237</v>
      </c>
      <c r="I24" s="9">
        <v>2027</v>
      </c>
      <c r="J24" s="9"/>
      <c r="K24" s="9">
        <v>2023</v>
      </c>
      <c r="L24" s="9">
        <v>2023</v>
      </c>
      <c r="M24" s="9"/>
      <c r="N24" s="9">
        <v>2024</v>
      </c>
      <c r="O24" s="9"/>
      <c r="P24" s="43">
        <f>+$F$24/5</f>
        <v>17720</v>
      </c>
      <c r="Q24" s="43">
        <f>+$F$24/5</f>
        <v>17720</v>
      </c>
      <c r="R24" s="43">
        <f>+$F$24/5</f>
        <v>17720</v>
      </c>
      <c r="S24" s="43">
        <f>+$F$24/5</f>
        <v>17720</v>
      </c>
      <c r="T24" s="43">
        <f>+$F$24/5</f>
        <v>17720</v>
      </c>
    </row>
    <row r="25" spans="1:20" ht="15">
      <c r="A25" s="160"/>
      <c r="B25" s="161"/>
      <c r="C25" s="46" t="s">
        <v>258</v>
      </c>
      <c r="D25" s="9"/>
      <c r="E25" s="9"/>
      <c r="F25" s="47">
        <v>62600887</v>
      </c>
      <c r="G25" s="9"/>
      <c r="H25" s="9" t="s">
        <v>237</v>
      </c>
      <c r="I25" s="9">
        <v>2027</v>
      </c>
      <c r="J25" s="9"/>
      <c r="K25" s="9">
        <v>2023</v>
      </c>
      <c r="L25" s="9">
        <v>2023</v>
      </c>
      <c r="M25" s="9"/>
      <c r="N25" s="9">
        <v>2024</v>
      </c>
      <c r="O25" s="9"/>
      <c r="P25" s="43">
        <f>+$F$25/5</f>
        <v>12520177.4</v>
      </c>
      <c r="Q25" s="43">
        <f>+$F$25/5</f>
        <v>12520177.4</v>
      </c>
      <c r="R25" s="43">
        <f>+$F$25/5</f>
        <v>12520177.4</v>
      </c>
      <c r="S25" s="43">
        <f>+$F$25/5</f>
        <v>12520177.4</v>
      </c>
      <c r="T25" s="43">
        <f>+$F$25/5</f>
        <v>12520177.4</v>
      </c>
    </row>
    <row r="26" spans="1:20" ht="45">
      <c r="A26" s="160">
        <v>2</v>
      </c>
      <c r="B26" s="161" t="s">
        <v>259</v>
      </c>
      <c r="C26" s="42" t="s">
        <v>260</v>
      </c>
      <c r="D26" s="9">
        <v>4039</v>
      </c>
      <c r="E26" s="9" t="s">
        <v>96</v>
      </c>
      <c r="F26" s="45">
        <v>258324</v>
      </c>
      <c r="G26" s="44" t="s">
        <v>240</v>
      </c>
      <c r="H26" s="9" t="s">
        <v>237</v>
      </c>
      <c r="I26" s="9">
        <v>2027</v>
      </c>
      <c r="J26" s="9"/>
      <c r="K26" s="9">
        <v>2023</v>
      </c>
      <c r="L26" s="9">
        <v>2023</v>
      </c>
      <c r="M26" s="9"/>
      <c r="N26" s="9">
        <v>2024</v>
      </c>
      <c r="O26" s="9"/>
      <c r="P26" s="43">
        <f>+$F$26/5</f>
        <v>51664.8</v>
      </c>
      <c r="Q26" s="43">
        <f>+$F$26/5</f>
        <v>51664.8</v>
      </c>
      <c r="R26" s="43">
        <f>+$F$26/5</f>
        <v>51664.8</v>
      </c>
      <c r="S26" s="43">
        <f>+$F$26/5</f>
        <v>51664.8</v>
      </c>
      <c r="T26" s="43">
        <f>+$F$26/5</f>
        <v>51664.8</v>
      </c>
    </row>
    <row r="27" spans="1:20" ht="45">
      <c r="A27" s="160"/>
      <c r="B27" s="161"/>
      <c r="C27" s="39" t="s">
        <v>261</v>
      </c>
      <c r="D27" s="9">
        <v>4351</v>
      </c>
      <c r="E27" s="9" t="s">
        <v>96</v>
      </c>
      <c r="F27" s="45">
        <v>441311.9</v>
      </c>
      <c r="G27" s="44" t="s">
        <v>240</v>
      </c>
      <c r="H27" s="9" t="s">
        <v>237</v>
      </c>
      <c r="I27" s="9">
        <v>2027</v>
      </c>
      <c r="J27" s="9"/>
      <c r="K27" s="9">
        <v>2023</v>
      </c>
      <c r="L27" s="9">
        <v>2023</v>
      </c>
      <c r="M27" s="9"/>
      <c r="N27" s="9">
        <v>2024</v>
      </c>
      <c r="O27" s="9"/>
      <c r="P27" s="43">
        <f>+$F$27/5</f>
        <v>88262.38</v>
      </c>
      <c r="Q27" s="43">
        <f>+$F$27/5</f>
        <v>88262.38</v>
      </c>
      <c r="R27" s="43">
        <f>+$F$27/5</f>
        <v>88262.38</v>
      </c>
      <c r="S27" s="43">
        <f>+$F$27/5</f>
        <v>88262.38</v>
      </c>
      <c r="T27" s="43">
        <f>+$F$27/5</f>
        <v>88262.38</v>
      </c>
    </row>
    <row r="28" spans="1:20" ht="30">
      <c r="A28" s="160"/>
      <c r="B28" s="161"/>
      <c r="C28" s="39" t="s">
        <v>262</v>
      </c>
      <c r="D28" s="9">
        <v>676</v>
      </c>
      <c r="E28" s="48" t="s">
        <v>96</v>
      </c>
      <c r="F28" s="43">
        <v>64852.3</v>
      </c>
      <c r="G28" s="44" t="s">
        <v>145</v>
      </c>
      <c r="H28" s="9" t="s">
        <v>237</v>
      </c>
      <c r="I28" s="9">
        <v>2027</v>
      </c>
      <c r="J28" s="9"/>
      <c r="K28" s="9">
        <v>2023</v>
      </c>
      <c r="L28" s="9">
        <v>2023</v>
      </c>
      <c r="M28" s="9"/>
      <c r="N28" s="9">
        <v>2024</v>
      </c>
      <c r="O28" s="9"/>
      <c r="P28" s="43">
        <f>+$F$28/5</f>
        <v>12970.460000000001</v>
      </c>
      <c r="Q28" s="43">
        <f>+$F$28/5</f>
        <v>12970.460000000001</v>
      </c>
      <c r="R28" s="43">
        <f>+$F$28/5</f>
        <v>12970.460000000001</v>
      </c>
      <c r="S28" s="43">
        <f>+$F$28/5</f>
        <v>12970.460000000001</v>
      </c>
      <c r="T28" s="43">
        <f>+$F$28/5</f>
        <v>12970.460000000001</v>
      </c>
    </row>
    <row r="29" spans="1:20" ht="15">
      <c r="A29" s="160"/>
      <c r="B29" s="161"/>
      <c r="C29" s="49" t="s">
        <v>258</v>
      </c>
      <c r="D29" s="9"/>
      <c r="E29" s="48"/>
      <c r="F29" s="50">
        <v>764488.2000000001</v>
      </c>
      <c r="G29" s="9"/>
      <c r="H29" s="9" t="s">
        <v>237</v>
      </c>
      <c r="I29" s="9">
        <v>2027</v>
      </c>
      <c r="J29" s="9"/>
      <c r="K29" s="9">
        <v>2023</v>
      </c>
      <c r="L29" s="9">
        <v>2023</v>
      </c>
      <c r="M29" s="9"/>
      <c r="N29" s="9">
        <v>2024</v>
      </c>
      <c r="O29" s="9"/>
      <c r="P29" s="43">
        <f>+$F$29/5</f>
        <v>152897.64</v>
      </c>
      <c r="Q29" s="43">
        <f>+$F$29/5</f>
        <v>152897.64</v>
      </c>
      <c r="R29" s="43">
        <f>+$F$29/5</f>
        <v>152897.64</v>
      </c>
      <c r="S29" s="43">
        <f>+$F$29/5</f>
        <v>152897.64</v>
      </c>
      <c r="T29" s="43">
        <f>+$F$29/5</f>
        <v>152897.64</v>
      </c>
    </row>
    <row r="30" spans="1:20" ht="45">
      <c r="A30" s="160">
        <v>3</v>
      </c>
      <c r="B30" s="161" t="s">
        <v>263</v>
      </c>
      <c r="C30" s="51" t="s">
        <v>264</v>
      </c>
      <c r="D30">
        <v>3226</v>
      </c>
      <c r="E30" s="52" t="s">
        <v>96</v>
      </c>
      <c r="F30" s="43">
        <v>229782.09999999998</v>
      </c>
      <c r="G30" s="44" t="s">
        <v>240</v>
      </c>
      <c r="H30" s="9" t="s">
        <v>237</v>
      </c>
      <c r="I30" s="9">
        <v>2027</v>
      </c>
      <c r="J30" s="9"/>
      <c r="K30" s="9">
        <v>2023</v>
      </c>
      <c r="L30" s="9">
        <v>2023</v>
      </c>
      <c r="M30" s="9"/>
      <c r="N30" s="9">
        <v>2024</v>
      </c>
      <c r="O30" s="9"/>
      <c r="P30" s="43">
        <f>+$F$30/5</f>
        <v>45956.42</v>
      </c>
      <c r="Q30" s="43">
        <f>+$F$30/5</f>
        <v>45956.42</v>
      </c>
      <c r="R30" s="43">
        <f>+$F$30/5</f>
        <v>45956.42</v>
      </c>
      <c r="S30" s="43">
        <f>+$F$30/5</f>
        <v>45956.42</v>
      </c>
      <c r="T30" s="43">
        <f>+$F$30/5</f>
        <v>45956.42</v>
      </c>
    </row>
    <row r="31" spans="1:20" ht="15">
      <c r="A31" s="160"/>
      <c r="B31" s="161"/>
      <c r="C31" s="49" t="s">
        <v>258</v>
      </c>
      <c r="D31" s="9"/>
      <c r="E31" s="48"/>
      <c r="F31" s="50">
        <v>229782.09999999998</v>
      </c>
      <c r="G31" s="9"/>
      <c r="H31" s="9" t="s">
        <v>237</v>
      </c>
      <c r="I31" s="9">
        <v>2027</v>
      </c>
      <c r="J31" s="9"/>
      <c r="K31" s="9">
        <v>2023</v>
      </c>
      <c r="L31" s="9">
        <v>2023</v>
      </c>
      <c r="M31" s="9"/>
      <c r="N31" s="9">
        <v>2024</v>
      </c>
      <c r="O31" s="9"/>
      <c r="P31" s="43">
        <f>+$F$31/5</f>
        <v>45956.42</v>
      </c>
      <c r="Q31" s="43">
        <f>+$F$31/5</f>
        <v>45956.42</v>
      </c>
      <c r="R31" s="43">
        <f>+$F$31/5</f>
        <v>45956.42</v>
      </c>
      <c r="S31" s="43">
        <f>+$F$31/5</f>
        <v>45956.42</v>
      </c>
      <c r="T31" s="43">
        <f>+$F$31/5</f>
        <v>45956.42</v>
      </c>
    </row>
    <row r="32" spans="1:20" ht="45">
      <c r="A32" s="162">
        <v>4</v>
      </c>
      <c r="B32" s="165" t="s">
        <v>98</v>
      </c>
      <c r="C32" s="42" t="s">
        <v>265</v>
      </c>
      <c r="D32" s="9">
        <v>1</v>
      </c>
      <c r="E32" s="9" t="s">
        <v>10</v>
      </c>
      <c r="F32" s="43">
        <v>603000</v>
      </c>
      <c r="G32" s="44" t="s">
        <v>240</v>
      </c>
      <c r="H32" s="9" t="s">
        <v>237</v>
      </c>
      <c r="I32" s="9">
        <v>2027</v>
      </c>
      <c r="J32" s="9"/>
      <c r="K32" s="9">
        <v>2023</v>
      </c>
      <c r="L32" s="9">
        <v>2023</v>
      </c>
      <c r="M32" s="9"/>
      <c r="N32" s="9">
        <v>2024</v>
      </c>
      <c r="O32" s="9"/>
      <c r="P32" s="43">
        <f>+$F$32/5</f>
        <v>120600</v>
      </c>
      <c r="Q32" s="43">
        <f>+$F$32/5</f>
        <v>120600</v>
      </c>
      <c r="R32" s="43">
        <f>+$F$32/5</f>
        <v>120600</v>
      </c>
      <c r="S32" s="43">
        <f>+$F$32/5</f>
        <v>120600</v>
      </c>
      <c r="T32" s="43">
        <f>+$F$32/5</f>
        <v>120600</v>
      </c>
    </row>
    <row r="33" spans="1:20" ht="45">
      <c r="A33" s="163"/>
      <c r="B33" s="166"/>
      <c r="C33" s="39" t="s">
        <v>266</v>
      </c>
      <c r="D33" s="9">
        <v>1</v>
      </c>
      <c r="E33" s="9" t="s">
        <v>10</v>
      </c>
      <c r="F33" s="43">
        <v>121900</v>
      </c>
      <c r="G33" s="44" t="s">
        <v>240</v>
      </c>
      <c r="H33" s="9" t="s">
        <v>237</v>
      </c>
      <c r="I33" s="9">
        <v>2027</v>
      </c>
      <c r="J33" s="9"/>
      <c r="K33" s="9">
        <v>2023</v>
      </c>
      <c r="L33" s="9">
        <v>2023</v>
      </c>
      <c r="M33" s="9"/>
      <c r="N33" s="9">
        <v>2024</v>
      </c>
      <c r="O33" s="9"/>
      <c r="P33" s="43">
        <f>+$F$33/5</f>
        <v>24380</v>
      </c>
      <c r="Q33" s="43">
        <f>+$F$33/5</f>
        <v>24380</v>
      </c>
      <c r="R33" s="43">
        <f>+$F$33/5</f>
        <v>24380</v>
      </c>
      <c r="S33" s="43">
        <f>+$F$33/5</f>
        <v>24380</v>
      </c>
      <c r="T33" s="43">
        <f>+$F$33/5</f>
        <v>24380</v>
      </c>
    </row>
    <row r="34" spans="1:20" ht="45">
      <c r="A34" s="163"/>
      <c r="B34" s="166"/>
      <c r="C34" s="39" t="s">
        <v>267</v>
      </c>
      <c r="D34" s="9">
        <v>4660</v>
      </c>
      <c r="E34" s="9" t="s">
        <v>96</v>
      </c>
      <c r="F34" s="43">
        <v>266663</v>
      </c>
      <c r="G34" s="44" t="s">
        <v>240</v>
      </c>
      <c r="H34" s="9" t="s">
        <v>237</v>
      </c>
      <c r="I34" s="9">
        <v>2027</v>
      </c>
      <c r="J34" s="9"/>
      <c r="K34" s="9">
        <v>2023</v>
      </c>
      <c r="L34" s="9">
        <v>2023</v>
      </c>
      <c r="M34" s="9"/>
      <c r="N34" s="9">
        <v>2024</v>
      </c>
      <c r="O34" s="9"/>
      <c r="P34" s="43">
        <f>+$F$34/5</f>
        <v>53332.6</v>
      </c>
      <c r="Q34" s="43">
        <f>+$F$34/5</f>
        <v>53332.6</v>
      </c>
      <c r="R34" s="43">
        <f>+$F$34/5</f>
        <v>53332.6</v>
      </c>
      <c r="S34" s="43">
        <f>+$F$34/5</f>
        <v>53332.6</v>
      </c>
      <c r="T34" s="43">
        <f>+$F$34/5</f>
        <v>53332.6</v>
      </c>
    </row>
    <row r="35" spans="1:20" ht="45">
      <c r="A35" s="163"/>
      <c r="B35" s="166"/>
      <c r="C35" s="39" t="s">
        <v>268</v>
      </c>
      <c r="D35" s="9">
        <v>1036</v>
      </c>
      <c r="E35" s="9" t="s">
        <v>96</v>
      </c>
      <c r="F35" s="43">
        <v>51489.2</v>
      </c>
      <c r="G35" s="44" t="s">
        <v>240</v>
      </c>
      <c r="H35" s="9" t="s">
        <v>237</v>
      </c>
      <c r="I35" s="9">
        <v>2027</v>
      </c>
      <c r="J35" s="9"/>
      <c r="K35" s="9">
        <v>2023</v>
      </c>
      <c r="L35" s="9">
        <v>2023</v>
      </c>
      <c r="M35" s="9"/>
      <c r="N35" s="9">
        <v>2024</v>
      </c>
      <c r="O35" s="9"/>
      <c r="P35" s="43">
        <f>+$F$35/5</f>
        <v>10297.84</v>
      </c>
      <c r="Q35" s="43">
        <f>+$F$35/5</f>
        <v>10297.84</v>
      </c>
      <c r="R35" s="43">
        <f>+$F$35/5</f>
        <v>10297.84</v>
      </c>
      <c r="S35" s="43">
        <f>+$F$35/5</f>
        <v>10297.84</v>
      </c>
      <c r="T35" s="43">
        <f>+$F$35/5</f>
        <v>10297.84</v>
      </c>
    </row>
    <row r="36" spans="1:20" ht="45">
      <c r="A36" s="163"/>
      <c r="B36" s="166"/>
      <c r="C36" s="39" t="s">
        <v>269</v>
      </c>
      <c r="D36" s="9">
        <v>148</v>
      </c>
      <c r="E36" s="9" t="s">
        <v>10</v>
      </c>
      <c r="F36" s="43">
        <v>88800</v>
      </c>
      <c r="G36" s="44" t="s">
        <v>240</v>
      </c>
      <c r="H36" s="9" t="s">
        <v>237</v>
      </c>
      <c r="I36" s="9">
        <v>2027</v>
      </c>
      <c r="J36" s="9"/>
      <c r="K36" s="9">
        <v>2023</v>
      </c>
      <c r="L36" s="9">
        <v>2023</v>
      </c>
      <c r="M36" s="9"/>
      <c r="N36" s="9">
        <v>2024</v>
      </c>
      <c r="O36" s="9"/>
      <c r="P36" s="43">
        <f>+$F$36/5</f>
        <v>17760</v>
      </c>
      <c r="Q36" s="43">
        <f>+$F$36/5</f>
        <v>17760</v>
      </c>
      <c r="R36" s="43">
        <f>+$F$36/5</f>
        <v>17760</v>
      </c>
      <c r="S36" s="43">
        <f>+$F$36/5</f>
        <v>17760</v>
      </c>
      <c r="T36" s="43">
        <f>+$F$36/5</f>
        <v>17760</v>
      </c>
    </row>
    <row r="37" spans="1:20" ht="45">
      <c r="A37" s="163"/>
      <c r="B37" s="166"/>
      <c r="C37" s="39" t="s">
        <v>270</v>
      </c>
      <c r="D37" s="9">
        <v>547</v>
      </c>
      <c r="E37" s="9" t="s">
        <v>96</v>
      </c>
      <c r="F37" s="43">
        <v>58778</v>
      </c>
      <c r="G37" s="44" t="s">
        <v>240</v>
      </c>
      <c r="H37" s="9" t="s">
        <v>237</v>
      </c>
      <c r="I37" s="9">
        <v>2027</v>
      </c>
      <c r="J37" s="9"/>
      <c r="K37" s="9">
        <v>2023</v>
      </c>
      <c r="L37" s="9">
        <v>2023</v>
      </c>
      <c r="M37" s="9"/>
      <c r="N37" s="9">
        <v>2024</v>
      </c>
      <c r="O37" s="9"/>
      <c r="P37" s="43">
        <f>+$F$37/5</f>
        <v>11755.6</v>
      </c>
      <c r="Q37" s="43">
        <f>+$F$37/5</f>
        <v>11755.6</v>
      </c>
      <c r="R37" s="43">
        <f>+$F$37/5</f>
        <v>11755.6</v>
      </c>
      <c r="S37" s="43">
        <f>+$F$37/5</f>
        <v>11755.6</v>
      </c>
      <c r="T37" s="43">
        <f>+$F$37/5</f>
        <v>11755.6</v>
      </c>
    </row>
    <row r="38" spans="1:20" ht="45">
      <c r="A38" s="163"/>
      <c r="B38" s="166"/>
      <c r="C38" s="39" t="s">
        <v>271</v>
      </c>
      <c r="D38" s="9">
        <v>119</v>
      </c>
      <c r="E38" s="9" t="s">
        <v>96</v>
      </c>
      <c r="F38" s="43">
        <v>5914.3</v>
      </c>
      <c r="G38" s="44" t="s">
        <v>240</v>
      </c>
      <c r="H38" s="9" t="s">
        <v>237</v>
      </c>
      <c r="I38" s="9">
        <v>2027</v>
      </c>
      <c r="J38" s="9"/>
      <c r="K38" s="9">
        <v>2023</v>
      </c>
      <c r="L38" s="9">
        <v>2023</v>
      </c>
      <c r="M38" s="9"/>
      <c r="N38" s="9">
        <v>2024</v>
      </c>
      <c r="O38" s="9"/>
      <c r="P38" s="43">
        <f>+$F$38/5</f>
        <v>1182.8600000000001</v>
      </c>
      <c r="Q38" s="43">
        <f>+$F$38/5</f>
        <v>1182.8600000000001</v>
      </c>
      <c r="R38" s="43">
        <f>+$F$38/5</f>
        <v>1182.8600000000001</v>
      </c>
      <c r="S38" s="43">
        <f>+$F$38/5</f>
        <v>1182.8600000000001</v>
      </c>
      <c r="T38" s="43">
        <f>+$F$38/5</f>
        <v>1182.8600000000001</v>
      </c>
    </row>
    <row r="39" spans="1:20" ht="45">
      <c r="A39" s="163"/>
      <c r="B39" s="166"/>
      <c r="C39" s="39" t="s">
        <v>272</v>
      </c>
      <c r="D39" s="9">
        <v>17</v>
      </c>
      <c r="E39" s="9" t="s">
        <v>10</v>
      </c>
      <c r="F39" s="43">
        <v>10200</v>
      </c>
      <c r="G39" s="44" t="s">
        <v>240</v>
      </c>
      <c r="H39" s="9" t="s">
        <v>237</v>
      </c>
      <c r="I39" s="9">
        <v>2027</v>
      </c>
      <c r="J39" s="9"/>
      <c r="K39" s="9">
        <v>2023</v>
      </c>
      <c r="L39" s="9">
        <v>2023</v>
      </c>
      <c r="M39" s="9"/>
      <c r="N39" s="9">
        <v>2024</v>
      </c>
      <c r="O39" s="9"/>
      <c r="P39" s="43">
        <f>+$F$39/5</f>
        <v>2040</v>
      </c>
      <c r="Q39" s="43">
        <f>+$F$39/5</f>
        <v>2040</v>
      </c>
      <c r="R39" s="43">
        <f>+$F$39/5</f>
        <v>2040</v>
      </c>
      <c r="S39" s="43">
        <f>+$F$39/5</f>
        <v>2040</v>
      </c>
      <c r="T39" s="43">
        <f>+$F$39/5</f>
        <v>2040</v>
      </c>
    </row>
    <row r="40" spans="1:20" ht="45">
      <c r="A40" s="163"/>
      <c r="B40" s="166"/>
      <c r="C40" s="39" t="s">
        <v>273</v>
      </c>
      <c r="D40" s="9">
        <v>9382</v>
      </c>
      <c r="E40" s="9" t="s">
        <v>96</v>
      </c>
      <c r="F40" s="43">
        <v>894748.1</v>
      </c>
      <c r="G40" s="44" t="s">
        <v>240</v>
      </c>
      <c r="H40" s="9" t="s">
        <v>237</v>
      </c>
      <c r="I40" s="9">
        <v>2027</v>
      </c>
      <c r="J40" s="9"/>
      <c r="K40" s="9">
        <v>2023</v>
      </c>
      <c r="L40" s="9">
        <v>2023</v>
      </c>
      <c r="M40" s="9"/>
      <c r="N40" s="9">
        <v>2024</v>
      </c>
      <c r="O40" s="9"/>
      <c r="P40" s="43">
        <f>+$F$40/5</f>
        <v>178949.62</v>
      </c>
      <c r="Q40" s="43">
        <f>+$F$40/5</f>
        <v>178949.62</v>
      </c>
      <c r="R40" s="43">
        <f>+$F$40/5</f>
        <v>178949.62</v>
      </c>
      <c r="S40" s="43">
        <f>+$F$40/5</f>
        <v>178949.62</v>
      </c>
      <c r="T40" s="43">
        <f>+$F$40/5</f>
        <v>178949.62</v>
      </c>
    </row>
    <row r="41" spans="1:20" ht="45">
      <c r="A41" s="163"/>
      <c r="B41" s="166"/>
      <c r="C41" s="39" t="s">
        <v>274</v>
      </c>
      <c r="D41" s="9">
        <v>2072</v>
      </c>
      <c r="E41" s="9" t="s">
        <v>96</v>
      </c>
      <c r="F41" s="43">
        <v>102978.4</v>
      </c>
      <c r="G41" s="44" t="s">
        <v>240</v>
      </c>
      <c r="H41" s="9" t="s">
        <v>237</v>
      </c>
      <c r="I41" s="9">
        <v>2027</v>
      </c>
      <c r="J41" s="9"/>
      <c r="K41" s="9">
        <v>2023</v>
      </c>
      <c r="L41" s="9">
        <v>2023</v>
      </c>
      <c r="M41" s="9"/>
      <c r="N41" s="9">
        <v>2024</v>
      </c>
      <c r="O41" s="9"/>
      <c r="P41" s="43">
        <f>+$F$41/5</f>
        <v>20595.68</v>
      </c>
      <c r="Q41" s="43">
        <f>+$F$41/5</f>
        <v>20595.68</v>
      </c>
      <c r="R41" s="43">
        <f>+$F$41/5</f>
        <v>20595.68</v>
      </c>
      <c r="S41" s="43">
        <f>+$F$41/5</f>
        <v>20595.68</v>
      </c>
      <c r="T41" s="43">
        <f>+$F$41/5</f>
        <v>20595.68</v>
      </c>
    </row>
    <row r="42" spans="1:20" ht="45">
      <c r="A42" s="163"/>
      <c r="B42" s="166"/>
      <c r="C42" s="39" t="s">
        <v>275</v>
      </c>
      <c r="D42" s="9">
        <v>341</v>
      </c>
      <c r="E42" s="9" t="s">
        <v>10</v>
      </c>
      <c r="F42" s="43">
        <v>204600</v>
      </c>
      <c r="G42" s="44" t="s">
        <v>240</v>
      </c>
      <c r="H42" s="9" t="s">
        <v>237</v>
      </c>
      <c r="I42" s="9">
        <v>2027</v>
      </c>
      <c r="J42" s="9"/>
      <c r="K42" s="9">
        <v>2023</v>
      </c>
      <c r="L42" s="9">
        <v>2023</v>
      </c>
      <c r="M42" s="9"/>
      <c r="N42" s="9">
        <v>2024</v>
      </c>
      <c r="O42" s="9"/>
      <c r="P42" s="43">
        <f>+$F$42/5</f>
        <v>40920</v>
      </c>
      <c r="Q42" s="43">
        <f>+$F$42/5</f>
        <v>40920</v>
      </c>
      <c r="R42" s="43">
        <f>+$F$42/5</f>
        <v>40920</v>
      </c>
      <c r="S42" s="43">
        <f>+$F$42/5</f>
        <v>40920</v>
      </c>
      <c r="T42" s="43">
        <f>+$F$42/5</f>
        <v>40920</v>
      </c>
    </row>
    <row r="43" spans="1:20" ht="75">
      <c r="A43" s="163"/>
      <c r="B43" s="166"/>
      <c r="C43" s="39" t="s">
        <v>276</v>
      </c>
      <c r="D43" s="9" t="s">
        <v>54</v>
      </c>
      <c r="E43" s="9" t="s">
        <v>54</v>
      </c>
      <c r="F43" s="43">
        <v>7000</v>
      </c>
      <c r="G43" s="44" t="s">
        <v>255</v>
      </c>
      <c r="H43" s="9" t="s">
        <v>237</v>
      </c>
      <c r="I43" s="9">
        <v>2027</v>
      </c>
      <c r="J43" s="9"/>
      <c r="K43" s="9">
        <v>2023</v>
      </c>
      <c r="L43" s="9">
        <v>2023</v>
      </c>
      <c r="M43" s="9"/>
      <c r="N43" s="9">
        <v>2024</v>
      </c>
      <c r="O43" s="9"/>
      <c r="P43" s="43">
        <f>+$F$43/5</f>
        <v>1400</v>
      </c>
      <c r="Q43" s="43">
        <f>+$F$43/5</f>
        <v>1400</v>
      </c>
      <c r="R43" s="43">
        <f>+$F$43/5</f>
        <v>1400</v>
      </c>
      <c r="S43" s="43">
        <f>+$F$43/5</f>
        <v>1400</v>
      </c>
      <c r="T43" s="43">
        <f>+$F$43/5</f>
        <v>1400</v>
      </c>
    </row>
    <row r="44" spans="1:20" ht="15">
      <c r="A44" s="164"/>
      <c r="B44" s="167"/>
      <c r="C44" s="46" t="s">
        <v>258</v>
      </c>
      <c r="D44" s="9"/>
      <c r="E44" s="9"/>
      <c r="F44" s="50">
        <v>2416071</v>
      </c>
      <c r="G44" s="9"/>
      <c r="H44" s="9" t="s">
        <v>237</v>
      </c>
      <c r="I44" s="9">
        <v>2027</v>
      </c>
      <c r="J44" s="9"/>
      <c r="K44" s="9">
        <v>2023</v>
      </c>
      <c r="L44" s="9">
        <v>2023</v>
      </c>
      <c r="M44" s="9"/>
      <c r="N44" s="9">
        <v>2024</v>
      </c>
      <c r="O44" s="9"/>
      <c r="P44" s="43">
        <f>+$F$44/5</f>
        <v>483214.2</v>
      </c>
      <c r="Q44" s="43">
        <f>+$F$44/5</f>
        <v>483214.2</v>
      </c>
      <c r="R44" s="43">
        <f>+$F$44/5</f>
        <v>483214.2</v>
      </c>
      <c r="S44" s="43">
        <f>+$F$44/5</f>
        <v>483214.2</v>
      </c>
      <c r="T44" s="43">
        <f>+$F$44/5</f>
        <v>483214.2</v>
      </c>
    </row>
    <row r="45" spans="1:20" ht="45">
      <c r="A45" s="160">
        <v>5</v>
      </c>
      <c r="B45" s="161" t="s">
        <v>277</v>
      </c>
      <c r="C45" s="39" t="s">
        <v>278</v>
      </c>
      <c r="D45" s="9">
        <v>4644</v>
      </c>
      <c r="E45" s="9" t="s">
        <v>96</v>
      </c>
      <c r="F45" s="45">
        <v>312069.6</v>
      </c>
      <c r="G45" s="44" t="s">
        <v>240</v>
      </c>
      <c r="H45" s="9" t="s">
        <v>237</v>
      </c>
      <c r="I45" s="9">
        <v>2027</v>
      </c>
      <c r="J45" s="9"/>
      <c r="K45" s="9">
        <v>2023</v>
      </c>
      <c r="L45" s="9">
        <v>2023</v>
      </c>
      <c r="M45" s="9"/>
      <c r="N45" s="9">
        <v>2024</v>
      </c>
      <c r="O45" s="9"/>
      <c r="P45" s="43">
        <f>+$F$45/5</f>
        <v>62413.92</v>
      </c>
      <c r="Q45" s="43">
        <f>+$F$45/5</f>
        <v>62413.92</v>
      </c>
      <c r="R45" s="43">
        <f>+$F$45/5</f>
        <v>62413.92</v>
      </c>
      <c r="S45" s="43">
        <f>+$F$45/5</f>
        <v>62413.92</v>
      </c>
      <c r="T45" s="43">
        <f>+$F$45/5</f>
        <v>62413.92</v>
      </c>
    </row>
    <row r="46" spans="1:20" ht="45">
      <c r="A46" s="160"/>
      <c r="B46" s="161"/>
      <c r="C46" s="39" t="s">
        <v>279</v>
      </c>
      <c r="D46" s="9">
        <v>2</v>
      </c>
      <c r="E46" s="9" t="s">
        <v>10</v>
      </c>
      <c r="F46" s="45">
        <v>223350</v>
      </c>
      <c r="G46" s="44" t="s">
        <v>240</v>
      </c>
      <c r="H46" s="9" t="s">
        <v>237</v>
      </c>
      <c r="I46" s="9">
        <v>2027</v>
      </c>
      <c r="J46" s="9"/>
      <c r="K46" s="9">
        <v>2023</v>
      </c>
      <c r="L46" s="9">
        <v>2023</v>
      </c>
      <c r="M46" s="9"/>
      <c r="N46" s="9">
        <v>2024</v>
      </c>
      <c r="O46" s="9"/>
      <c r="P46" s="43">
        <f>+$F$46/5</f>
        <v>44670</v>
      </c>
      <c r="Q46" s="43">
        <f>+$F$46/5</f>
        <v>44670</v>
      </c>
      <c r="R46" s="43">
        <f>+$F$46/5</f>
        <v>44670</v>
      </c>
      <c r="S46" s="43">
        <f>+$F$46/5</f>
        <v>44670</v>
      </c>
      <c r="T46" s="43">
        <f>+$F$46/5</f>
        <v>44670</v>
      </c>
    </row>
    <row r="47" spans="1:20" ht="30">
      <c r="A47" s="160"/>
      <c r="B47" s="161"/>
      <c r="C47" s="42" t="s">
        <v>280</v>
      </c>
      <c r="D47" s="9">
        <v>1</v>
      </c>
      <c r="E47" s="9" t="s">
        <v>10</v>
      </c>
      <c r="F47" s="45">
        <v>277100</v>
      </c>
      <c r="G47" s="44" t="s">
        <v>145</v>
      </c>
      <c r="H47" s="9" t="s">
        <v>237</v>
      </c>
      <c r="I47" s="9">
        <v>2027</v>
      </c>
      <c r="J47" s="9"/>
      <c r="K47" s="9">
        <v>2023</v>
      </c>
      <c r="L47" s="9">
        <v>2023</v>
      </c>
      <c r="M47" s="9"/>
      <c r="N47" s="9">
        <v>2024</v>
      </c>
      <c r="O47" s="9"/>
      <c r="P47" s="43">
        <f>+$F$47/5</f>
        <v>55420</v>
      </c>
      <c r="Q47" s="43">
        <f>+$F$47/5</f>
        <v>55420</v>
      </c>
      <c r="R47" s="43">
        <f>+$F$47/5</f>
        <v>55420</v>
      </c>
      <c r="S47" s="43">
        <f>+$F$47/5</f>
        <v>55420</v>
      </c>
      <c r="T47" s="43">
        <f>+$F$47/5</f>
        <v>55420</v>
      </c>
    </row>
    <row r="48" spans="1:20" ht="45">
      <c r="A48" s="160"/>
      <c r="B48" s="161"/>
      <c r="C48" s="39" t="s">
        <v>281</v>
      </c>
      <c r="D48" s="9">
        <v>3181</v>
      </c>
      <c r="E48" s="9" t="s">
        <v>96</v>
      </c>
      <c r="F48" s="45">
        <v>204364</v>
      </c>
      <c r="G48" s="44" t="s">
        <v>240</v>
      </c>
      <c r="H48" s="9" t="s">
        <v>237</v>
      </c>
      <c r="I48" s="9">
        <v>2027</v>
      </c>
      <c r="J48" s="9"/>
      <c r="K48" s="9">
        <v>2023</v>
      </c>
      <c r="L48" s="9">
        <v>2023</v>
      </c>
      <c r="M48" s="9"/>
      <c r="N48" s="9">
        <v>2024</v>
      </c>
      <c r="O48" s="9"/>
      <c r="P48" s="43">
        <f>+$F$48/5</f>
        <v>40872.8</v>
      </c>
      <c r="Q48" s="43">
        <f>+$F$48/5</f>
        <v>40872.8</v>
      </c>
      <c r="R48" s="43">
        <f>+$F$48/5</f>
        <v>40872.8</v>
      </c>
      <c r="S48" s="43">
        <f>+$F$48/5</f>
        <v>40872.8</v>
      </c>
      <c r="T48" s="43">
        <f>+$F$48/5</f>
        <v>40872.8</v>
      </c>
    </row>
    <row r="49" spans="1:20" ht="30">
      <c r="A49" s="160"/>
      <c r="B49" s="161"/>
      <c r="C49" s="42" t="s">
        <v>280</v>
      </c>
      <c r="D49" s="9">
        <v>1</v>
      </c>
      <c r="E49" s="9" t="s">
        <v>10</v>
      </c>
      <c r="F49" s="45">
        <v>198600</v>
      </c>
      <c r="G49" s="44" t="s">
        <v>145</v>
      </c>
      <c r="H49" s="9" t="s">
        <v>237</v>
      </c>
      <c r="I49" s="9">
        <v>2027</v>
      </c>
      <c r="J49" s="9"/>
      <c r="K49" s="9">
        <v>2023</v>
      </c>
      <c r="L49" s="9">
        <v>2023</v>
      </c>
      <c r="M49" s="9"/>
      <c r="N49" s="9">
        <v>2024</v>
      </c>
      <c r="O49" s="9"/>
      <c r="P49" s="43">
        <f>+$F$49/5</f>
        <v>39720</v>
      </c>
      <c r="Q49" s="43">
        <f>+$F$49/5</f>
        <v>39720</v>
      </c>
      <c r="R49" s="43">
        <f>+$F$49/5</f>
        <v>39720</v>
      </c>
      <c r="S49" s="43">
        <f>+$F$49/5</f>
        <v>39720</v>
      </c>
      <c r="T49" s="43">
        <f>+$F$49/5</f>
        <v>39720</v>
      </c>
    </row>
    <row r="50" spans="1:20" ht="45">
      <c r="A50" s="160"/>
      <c r="B50" s="161"/>
      <c r="C50" s="39" t="s">
        <v>266</v>
      </c>
      <c r="D50" s="9">
        <v>1</v>
      </c>
      <c r="E50" s="9" t="s">
        <v>10</v>
      </c>
      <c r="F50" s="45">
        <v>114800</v>
      </c>
      <c r="G50" s="44" t="s">
        <v>240</v>
      </c>
      <c r="H50" s="9" t="s">
        <v>237</v>
      </c>
      <c r="I50" s="9">
        <v>2027</v>
      </c>
      <c r="J50" s="9"/>
      <c r="K50" s="9">
        <v>2023</v>
      </c>
      <c r="L50" s="9">
        <v>2023</v>
      </c>
      <c r="M50" s="9"/>
      <c r="N50" s="9">
        <v>2024</v>
      </c>
      <c r="O50" s="9"/>
      <c r="P50" s="43">
        <f>+$F$50/5</f>
        <v>22960</v>
      </c>
      <c r="Q50" s="43">
        <f>+$F$50/5</f>
        <v>22960</v>
      </c>
      <c r="R50" s="43">
        <f>+$F$50/5</f>
        <v>22960</v>
      </c>
      <c r="S50" s="43">
        <f>+$F$50/5</f>
        <v>22960</v>
      </c>
      <c r="T50" s="43">
        <f>+$F$50/5</f>
        <v>22960</v>
      </c>
    </row>
    <row r="51" spans="1:20" ht="45">
      <c r="A51" s="160"/>
      <c r="B51" s="161"/>
      <c r="C51" s="39" t="s">
        <v>282</v>
      </c>
      <c r="D51" s="9">
        <v>6851</v>
      </c>
      <c r="E51" s="9" t="s">
        <v>96</v>
      </c>
      <c r="F51" s="45">
        <v>401680.8</v>
      </c>
      <c r="G51" s="44" t="s">
        <v>240</v>
      </c>
      <c r="H51" s="9" t="s">
        <v>237</v>
      </c>
      <c r="I51" s="9">
        <v>2027</v>
      </c>
      <c r="J51" s="9"/>
      <c r="K51" s="9">
        <v>2023</v>
      </c>
      <c r="L51" s="9">
        <v>2023</v>
      </c>
      <c r="M51" s="9"/>
      <c r="N51" s="9">
        <v>2024</v>
      </c>
      <c r="O51" s="9"/>
      <c r="P51" s="43">
        <f>+$F$51/5</f>
        <v>80336.16</v>
      </c>
      <c r="Q51" s="43">
        <f>+$F$51/5</f>
        <v>80336.16</v>
      </c>
      <c r="R51" s="43">
        <f>+$F$51/5</f>
        <v>80336.16</v>
      </c>
      <c r="S51" s="43">
        <f>+$F$51/5</f>
        <v>80336.16</v>
      </c>
      <c r="T51" s="43">
        <f>+$F$51/5</f>
        <v>80336.16</v>
      </c>
    </row>
    <row r="52" spans="1:20" ht="15">
      <c r="A52" s="160"/>
      <c r="B52" s="161"/>
      <c r="C52" s="46" t="s">
        <v>258</v>
      </c>
      <c r="D52" s="9"/>
      <c r="E52" s="9"/>
      <c r="F52" s="45">
        <v>1731964.4000000001</v>
      </c>
      <c r="G52" s="9"/>
      <c r="H52" s="9" t="s">
        <v>237</v>
      </c>
      <c r="I52" s="9">
        <v>2027</v>
      </c>
      <c r="J52" s="9"/>
      <c r="K52" s="9">
        <v>2023</v>
      </c>
      <c r="L52" s="9">
        <v>2023</v>
      </c>
      <c r="M52" s="9"/>
      <c r="N52" s="9">
        <v>2024</v>
      </c>
      <c r="O52" s="9"/>
      <c r="P52" s="43">
        <f>+$F$52/5</f>
        <v>346392.88</v>
      </c>
      <c r="Q52" s="43">
        <f>+$F$52/5</f>
        <v>346392.88</v>
      </c>
      <c r="R52" s="43">
        <f>+$F$52/5</f>
        <v>346392.88</v>
      </c>
      <c r="S52" s="43">
        <f>+$F$52/5</f>
        <v>346392.88</v>
      </c>
      <c r="T52" s="43">
        <f>+$F$52/5</f>
        <v>346392.88</v>
      </c>
    </row>
    <row r="53" spans="1:20" ht="45">
      <c r="A53" s="160">
        <v>6</v>
      </c>
      <c r="B53" s="161" t="s">
        <v>283</v>
      </c>
      <c r="C53" s="39" t="s">
        <v>284</v>
      </c>
      <c r="D53" s="9">
        <v>139</v>
      </c>
      <c r="E53" s="9" t="s">
        <v>96</v>
      </c>
      <c r="F53" s="45">
        <v>28977</v>
      </c>
      <c r="G53" s="44" t="s">
        <v>240</v>
      </c>
      <c r="H53" s="9" t="s">
        <v>237</v>
      </c>
      <c r="I53" s="9">
        <v>2027</v>
      </c>
      <c r="J53" s="9"/>
      <c r="K53" s="9">
        <v>2023</v>
      </c>
      <c r="L53" s="9">
        <v>2023</v>
      </c>
      <c r="M53" s="9"/>
      <c r="N53" s="9">
        <v>2024</v>
      </c>
      <c r="O53" s="9"/>
      <c r="P53" s="43">
        <f>+$F$53/5</f>
        <v>5795.4</v>
      </c>
      <c r="Q53" s="43">
        <f>+$F$53/5</f>
        <v>5795.4</v>
      </c>
      <c r="R53" s="43">
        <f>+$F$53/5</f>
        <v>5795.4</v>
      </c>
      <c r="S53" s="43">
        <f>+$F$53/5</f>
        <v>5795.4</v>
      </c>
      <c r="T53" s="43">
        <f>+$F$53/5</f>
        <v>5795.4</v>
      </c>
    </row>
    <row r="54" spans="1:20" ht="45">
      <c r="A54" s="160"/>
      <c r="B54" s="161"/>
      <c r="C54" s="39" t="s">
        <v>285</v>
      </c>
      <c r="D54" s="9">
        <v>1</v>
      </c>
      <c r="E54" s="9" t="s">
        <v>10</v>
      </c>
      <c r="F54" s="45">
        <v>269100</v>
      </c>
      <c r="G54" s="44" t="s">
        <v>240</v>
      </c>
      <c r="H54" s="9" t="s">
        <v>237</v>
      </c>
      <c r="I54" s="9">
        <v>2027</v>
      </c>
      <c r="J54" s="9"/>
      <c r="K54" s="9">
        <v>2023</v>
      </c>
      <c r="L54" s="9">
        <v>2023</v>
      </c>
      <c r="M54" s="9"/>
      <c r="N54" s="9">
        <v>2024</v>
      </c>
      <c r="O54" s="9"/>
      <c r="P54" s="43">
        <f>+$F$54/5</f>
        <v>53820</v>
      </c>
      <c r="Q54" s="43">
        <f>+$F$54/5</f>
        <v>53820</v>
      </c>
      <c r="R54" s="43">
        <f>+$F$54/5</f>
        <v>53820</v>
      </c>
      <c r="S54" s="43">
        <f>+$F$54/5</f>
        <v>53820</v>
      </c>
      <c r="T54" s="43">
        <f>+$F$54/5</f>
        <v>53820</v>
      </c>
    </row>
    <row r="55" spans="1:20" ht="45">
      <c r="A55" s="160"/>
      <c r="B55" s="161"/>
      <c r="C55" s="42" t="s">
        <v>280</v>
      </c>
      <c r="D55" s="9">
        <v>1</v>
      </c>
      <c r="E55" s="9" t="s">
        <v>10</v>
      </c>
      <c r="F55" s="45">
        <v>261400</v>
      </c>
      <c r="G55" s="44" t="s">
        <v>240</v>
      </c>
      <c r="H55" s="9" t="s">
        <v>237</v>
      </c>
      <c r="I55" s="9">
        <v>2027</v>
      </c>
      <c r="J55" s="9"/>
      <c r="K55" s="9">
        <v>2023</v>
      </c>
      <c r="L55" s="9">
        <v>2023</v>
      </c>
      <c r="M55" s="9"/>
      <c r="N55" s="9">
        <v>2024</v>
      </c>
      <c r="O55" s="9"/>
      <c r="P55" s="43">
        <f>+$F$55/5</f>
        <v>52280</v>
      </c>
      <c r="Q55" s="43">
        <f>+$F$55/5</f>
        <v>52280</v>
      </c>
      <c r="R55" s="43">
        <f>+$F$55/5</f>
        <v>52280</v>
      </c>
      <c r="S55" s="43">
        <f>+$F$55/5</f>
        <v>52280</v>
      </c>
      <c r="T55" s="43">
        <f>+$F$55/5</f>
        <v>52280</v>
      </c>
    </row>
    <row r="56" spans="1:20" ht="30">
      <c r="A56" s="160"/>
      <c r="B56" s="161"/>
      <c r="C56" s="39" t="s">
        <v>286</v>
      </c>
      <c r="D56" s="9">
        <v>1</v>
      </c>
      <c r="E56" s="9" t="s">
        <v>10</v>
      </c>
      <c r="F56" s="45">
        <v>77400</v>
      </c>
      <c r="G56" s="44" t="s">
        <v>145</v>
      </c>
      <c r="H56" s="9" t="s">
        <v>237</v>
      </c>
      <c r="I56" s="9">
        <v>2027</v>
      </c>
      <c r="J56" s="9"/>
      <c r="K56" s="9">
        <v>2023</v>
      </c>
      <c r="L56" s="9">
        <v>2023</v>
      </c>
      <c r="M56" s="9"/>
      <c r="N56" s="9">
        <v>2024</v>
      </c>
      <c r="O56" s="9"/>
      <c r="P56" s="43">
        <f>+$F$56/5</f>
        <v>15480</v>
      </c>
      <c r="Q56" s="43">
        <f>+$F$56/5</f>
        <v>15480</v>
      </c>
      <c r="R56" s="43">
        <f>+$F$56/5</f>
        <v>15480</v>
      </c>
      <c r="S56" s="43">
        <f>+$F$56/5</f>
        <v>15480</v>
      </c>
      <c r="T56" s="43">
        <f>+$F$56/5</f>
        <v>15480</v>
      </c>
    </row>
    <row r="57" spans="1:20" ht="15">
      <c r="A57" s="160"/>
      <c r="B57" s="161"/>
      <c r="C57" s="46" t="s">
        <v>258</v>
      </c>
      <c r="D57" s="9"/>
      <c r="E57" s="9"/>
      <c r="F57" s="45">
        <v>636877</v>
      </c>
      <c r="G57" s="9"/>
      <c r="H57" s="9" t="s">
        <v>237</v>
      </c>
      <c r="I57" s="9">
        <v>2027</v>
      </c>
      <c r="J57" s="9"/>
      <c r="K57" s="9">
        <v>2023</v>
      </c>
      <c r="L57" s="9">
        <v>2023</v>
      </c>
      <c r="M57" s="9"/>
      <c r="N57" s="9">
        <v>2024</v>
      </c>
      <c r="O57" s="9"/>
      <c r="P57" s="43">
        <f>+$F$57/5</f>
        <v>127375.4</v>
      </c>
      <c r="Q57" s="43">
        <f>+$F$57/5</f>
        <v>127375.4</v>
      </c>
      <c r="R57" s="43">
        <f>+$F$57/5</f>
        <v>127375.4</v>
      </c>
      <c r="S57" s="43">
        <f>+$F$57/5</f>
        <v>127375.4</v>
      </c>
      <c r="T57" s="43">
        <f>+$F$57/5</f>
        <v>127375.4</v>
      </c>
    </row>
    <row r="58" spans="1:20" ht="45">
      <c r="A58" s="160">
        <v>7</v>
      </c>
      <c r="B58" s="161" t="s">
        <v>287</v>
      </c>
      <c r="C58" s="39" t="s">
        <v>288</v>
      </c>
      <c r="D58" s="9">
        <v>1</v>
      </c>
      <c r="E58" s="9" t="s">
        <v>10</v>
      </c>
      <c r="F58" s="45">
        <v>242770</v>
      </c>
      <c r="G58" s="44" t="s">
        <v>240</v>
      </c>
      <c r="H58" s="9" t="s">
        <v>237</v>
      </c>
      <c r="I58" s="9">
        <v>2027</v>
      </c>
      <c r="J58" s="9"/>
      <c r="K58" s="9">
        <v>2023</v>
      </c>
      <c r="L58" s="9">
        <v>2023</v>
      </c>
      <c r="M58" s="9"/>
      <c r="N58" s="9">
        <v>2024</v>
      </c>
      <c r="O58" s="9"/>
      <c r="P58" s="43">
        <f>+$F$58/5</f>
        <v>48554</v>
      </c>
      <c r="Q58" s="43">
        <f>+$F$58/5</f>
        <v>48554</v>
      </c>
      <c r="R58" s="43">
        <f>+$F$58/5</f>
        <v>48554</v>
      </c>
      <c r="S58" s="43">
        <f>+$F$58/5</f>
        <v>48554</v>
      </c>
      <c r="T58" s="43">
        <f>+$F$58/5</f>
        <v>48554</v>
      </c>
    </row>
    <row r="59" spans="1:20" ht="45">
      <c r="A59" s="160"/>
      <c r="B59" s="161"/>
      <c r="C59" s="39" t="s">
        <v>289</v>
      </c>
      <c r="D59" s="9">
        <v>1</v>
      </c>
      <c r="E59" s="9" t="s">
        <v>10</v>
      </c>
      <c r="F59" s="45">
        <v>2060800</v>
      </c>
      <c r="G59" s="44" t="s">
        <v>240</v>
      </c>
      <c r="H59" s="9" t="s">
        <v>237</v>
      </c>
      <c r="I59" s="9">
        <v>2027</v>
      </c>
      <c r="J59" s="9"/>
      <c r="K59" s="9">
        <v>2023</v>
      </c>
      <c r="L59" s="9">
        <v>2023</v>
      </c>
      <c r="M59" s="9"/>
      <c r="N59" s="9">
        <v>2024</v>
      </c>
      <c r="O59" s="9"/>
      <c r="P59" s="43">
        <f>+$F$59/5</f>
        <v>412160</v>
      </c>
      <c r="Q59" s="43">
        <f>+$F$59/5</f>
        <v>412160</v>
      </c>
      <c r="R59" s="43">
        <f>+$F$59/5</f>
        <v>412160</v>
      </c>
      <c r="S59" s="43">
        <f>+$F$59/5</f>
        <v>412160</v>
      </c>
      <c r="T59" s="43">
        <f>+$F$59/5</f>
        <v>412160</v>
      </c>
    </row>
    <row r="60" spans="1:20" ht="45">
      <c r="A60" s="160"/>
      <c r="B60" s="161"/>
      <c r="C60" s="39" t="s">
        <v>290</v>
      </c>
      <c r="D60" s="9">
        <v>1</v>
      </c>
      <c r="E60" s="9" t="s">
        <v>10</v>
      </c>
      <c r="F60" s="45">
        <v>313200</v>
      </c>
      <c r="G60" s="44" t="s">
        <v>240</v>
      </c>
      <c r="H60" s="9" t="s">
        <v>237</v>
      </c>
      <c r="I60" s="9">
        <v>2027</v>
      </c>
      <c r="J60" s="9"/>
      <c r="K60" s="9">
        <v>2023</v>
      </c>
      <c r="L60" s="9">
        <v>2023</v>
      </c>
      <c r="M60" s="9"/>
      <c r="N60" s="9">
        <v>2024</v>
      </c>
      <c r="O60" s="9"/>
      <c r="P60" s="43">
        <f>+$F$60/5</f>
        <v>62640</v>
      </c>
      <c r="Q60" s="43">
        <f>+$F$60/5</f>
        <v>62640</v>
      </c>
      <c r="R60" s="43">
        <f>+$F$60/5</f>
        <v>62640</v>
      </c>
      <c r="S60" s="43">
        <f>+$F$60/5</f>
        <v>62640</v>
      </c>
      <c r="T60" s="43">
        <f>+$F$60/5</f>
        <v>62640</v>
      </c>
    </row>
    <row r="61" spans="1:20" ht="45">
      <c r="A61" s="160"/>
      <c r="B61" s="161"/>
      <c r="C61" s="39" t="s">
        <v>291</v>
      </c>
      <c r="D61" s="9">
        <v>8580</v>
      </c>
      <c r="E61" s="9" t="s">
        <v>96</v>
      </c>
      <c r="F61" s="45">
        <v>556200</v>
      </c>
      <c r="G61" s="44" t="s">
        <v>240</v>
      </c>
      <c r="H61" s="9" t="s">
        <v>237</v>
      </c>
      <c r="I61" s="9">
        <v>2027</v>
      </c>
      <c r="J61" s="9"/>
      <c r="K61" s="9">
        <v>2023</v>
      </c>
      <c r="L61" s="9">
        <v>2023</v>
      </c>
      <c r="M61" s="9"/>
      <c r="N61" s="9">
        <v>2024</v>
      </c>
      <c r="O61" s="9"/>
      <c r="P61" s="43">
        <f>+$F$61/5</f>
        <v>111240</v>
      </c>
      <c r="Q61" s="43">
        <f>+$F$61/5</f>
        <v>111240</v>
      </c>
      <c r="R61" s="43">
        <f>+$F$61/5</f>
        <v>111240</v>
      </c>
      <c r="S61" s="43">
        <f>+$F$61/5</f>
        <v>111240</v>
      </c>
      <c r="T61" s="43">
        <f>+$F$61/5</f>
        <v>111240</v>
      </c>
    </row>
    <row r="62" spans="1:20" ht="45">
      <c r="A62" s="160"/>
      <c r="B62" s="161"/>
      <c r="C62" s="39" t="s">
        <v>248</v>
      </c>
      <c r="D62" s="9">
        <v>1610</v>
      </c>
      <c r="E62" s="9" t="s">
        <v>96</v>
      </c>
      <c r="F62" s="45">
        <v>80017</v>
      </c>
      <c r="G62" s="44" t="s">
        <v>240</v>
      </c>
      <c r="H62" s="9" t="s">
        <v>237</v>
      </c>
      <c r="I62" s="9">
        <v>2027</v>
      </c>
      <c r="J62" s="9"/>
      <c r="K62" s="9">
        <v>2023</v>
      </c>
      <c r="L62" s="9">
        <v>2023</v>
      </c>
      <c r="M62" s="9"/>
      <c r="N62" s="9">
        <v>2024</v>
      </c>
      <c r="O62" s="9"/>
      <c r="P62" s="43">
        <f>+$F$62/5</f>
        <v>16003.4</v>
      </c>
      <c r="Q62" s="43">
        <f>+$F$62/5</f>
        <v>16003.4</v>
      </c>
      <c r="R62" s="43">
        <f>+$F$62/5</f>
        <v>16003.4</v>
      </c>
      <c r="S62" s="43">
        <f>+$F$62/5</f>
        <v>16003.4</v>
      </c>
      <c r="T62" s="43">
        <f>+$F$62/5</f>
        <v>16003.4</v>
      </c>
    </row>
    <row r="63" spans="1:20" ht="45">
      <c r="A63" s="160"/>
      <c r="B63" s="161"/>
      <c r="C63" s="39" t="s">
        <v>249</v>
      </c>
      <c r="D63" s="9">
        <v>230</v>
      </c>
      <c r="E63" s="9" t="s">
        <v>10</v>
      </c>
      <c r="F63" s="45">
        <v>138000</v>
      </c>
      <c r="G63" s="44" t="s">
        <v>240</v>
      </c>
      <c r="H63" s="9" t="s">
        <v>237</v>
      </c>
      <c r="I63" s="9">
        <v>2027</v>
      </c>
      <c r="J63" s="9"/>
      <c r="K63" s="9">
        <v>2023</v>
      </c>
      <c r="L63" s="9">
        <v>2023</v>
      </c>
      <c r="M63" s="9"/>
      <c r="N63" s="9">
        <v>2024</v>
      </c>
      <c r="O63" s="9"/>
      <c r="P63" s="43">
        <f>+$F$63/5</f>
        <v>27600</v>
      </c>
      <c r="Q63" s="43">
        <f>+$F$63/5</f>
        <v>27600</v>
      </c>
      <c r="R63" s="43">
        <f>+$F$63/5</f>
        <v>27600</v>
      </c>
      <c r="S63" s="43">
        <f>+$F$63/5</f>
        <v>27600</v>
      </c>
      <c r="T63" s="43">
        <f>+$F$63/5</f>
        <v>27600</v>
      </c>
    </row>
    <row r="64" spans="1:20" ht="75">
      <c r="A64" s="160"/>
      <c r="B64" s="161"/>
      <c r="C64" s="39" t="s">
        <v>276</v>
      </c>
      <c r="D64" s="9" t="s">
        <v>54</v>
      </c>
      <c r="E64" s="9" t="s">
        <v>54</v>
      </c>
      <c r="F64" s="45">
        <v>7000</v>
      </c>
      <c r="G64" s="44" t="s">
        <v>255</v>
      </c>
      <c r="H64" s="9" t="s">
        <v>237</v>
      </c>
      <c r="I64" s="9">
        <v>2027</v>
      </c>
      <c r="J64" s="9"/>
      <c r="K64" s="9">
        <v>2023</v>
      </c>
      <c r="L64" s="9">
        <v>2023</v>
      </c>
      <c r="M64" s="9"/>
      <c r="N64" s="9">
        <v>2024</v>
      </c>
      <c r="O64" s="9"/>
      <c r="P64" s="43">
        <f>+$F$64/5</f>
        <v>1400</v>
      </c>
      <c r="Q64" s="43">
        <f>+$F$64/5</f>
        <v>1400</v>
      </c>
      <c r="R64" s="43">
        <f>+$F$64/5</f>
        <v>1400</v>
      </c>
      <c r="S64" s="43">
        <f>+$F$64/5</f>
        <v>1400</v>
      </c>
      <c r="T64" s="43">
        <f>+$F$64/5</f>
        <v>1400</v>
      </c>
    </row>
    <row r="65" spans="1:20" ht="15">
      <c r="A65" s="160"/>
      <c r="B65" s="161"/>
      <c r="C65" s="46" t="s">
        <v>258</v>
      </c>
      <c r="D65" s="9"/>
      <c r="E65" s="9"/>
      <c r="F65" s="45">
        <v>3397987</v>
      </c>
      <c r="G65" s="9"/>
      <c r="H65" s="9" t="s">
        <v>237</v>
      </c>
      <c r="I65" s="9">
        <v>2027</v>
      </c>
      <c r="J65" s="9"/>
      <c r="K65" s="9">
        <v>2023</v>
      </c>
      <c r="L65" s="9">
        <v>2023</v>
      </c>
      <c r="M65" s="9"/>
      <c r="N65" s="9">
        <v>2024</v>
      </c>
      <c r="O65" s="9"/>
      <c r="P65" s="43">
        <f>+$F$65/5</f>
        <v>679597.4</v>
      </c>
      <c r="Q65" s="43">
        <f>+$F$65/5</f>
        <v>679597.4</v>
      </c>
      <c r="R65" s="43">
        <f>+$F$65/5</f>
        <v>679597.4</v>
      </c>
      <c r="S65" s="43">
        <f>+$F$65/5</f>
        <v>679597.4</v>
      </c>
      <c r="T65" s="43">
        <f>+$F$65/5</f>
        <v>679597.4</v>
      </c>
    </row>
    <row r="66" spans="1:20" ht="15">
      <c r="A66" s="160">
        <v>8</v>
      </c>
      <c r="B66" s="161" t="s">
        <v>55</v>
      </c>
      <c r="C66" s="46" t="s">
        <v>292</v>
      </c>
      <c r="D66" s="9">
        <v>2</v>
      </c>
      <c r="E66" s="9" t="s">
        <v>10</v>
      </c>
      <c r="F66" s="43">
        <v>72600</v>
      </c>
      <c r="G66" s="53"/>
      <c r="H66" s="9" t="s">
        <v>237</v>
      </c>
      <c r="I66" s="9">
        <v>2027</v>
      </c>
      <c r="J66" s="9"/>
      <c r="K66" s="9">
        <v>2023</v>
      </c>
      <c r="L66" s="9">
        <v>2023</v>
      </c>
      <c r="M66" s="9"/>
      <c r="N66" s="9">
        <v>2024</v>
      </c>
      <c r="O66" s="9"/>
      <c r="P66" s="43">
        <f>+$F$66/5</f>
        <v>14520</v>
      </c>
      <c r="Q66" s="43">
        <f>+$F$66/5</f>
        <v>14520</v>
      </c>
      <c r="R66" s="43">
        <f>+$F$66/5</f>
        <v>14520</v>
      </c>
      <c r="S66" s="43">
        <f>+$F$66/5</f>
        <v>14520</v>
      </c>
      <c r="T66" s="43">
        <f>+$F$66/5</f>
        <v>14520</v>
      </c>
    </row>
    <row r="67" spans="1:20" ht="15">
      <c r="A67" s="160"/>
      <c r="B67" s="161"/>
      <c r="C67" s="39" t="s">
        <v>293</v>
      </c>
      <c r="D67" s="9">
        <v>2</v>
      </c>
      <c r="E67" s="9" t="s">
        <v>10</v>
      </c>
      <c r="F67" s="45">
        <v>130400</v>
      </c>
      <c r="G67" s="9"/>
      <c r="H67" s="9" t="s">
        <v>237</v>
      </c>
      <c r="I67" s="9">
        <v>2027</v>
      </c>
      <c r="J67" s="9"/>
      <c r="K67" s="9">
        <v>2023</v>
      </c>
      <c r="L67" s="9">
        <v>2023</v>
      </c>
      <c r="M67" s="9"/>
      <c r="N67" s="9">
        <v>2024</v>
      </c>
      <c r="O67" s="9"/>
      <c r="P67" s="43">
        <f>+$F$67/5</f>
        <v>26080</v>
      </c>
      <c r="Q67" s="43">
        <f>+$F$67/5</f>
        <v>26080</v>
      </c>
      <c r="R67" s="43">
        <f>+$F$67/5</f>
        <v>26080</v>
      </c>
      <c r="S67" s="43">
        <f>+$F$67/5</f>
        <v>26080</v>
      </c>
      <c r="T67" s="43">
        <f>+$F$67/5</f>
        <v>26080</v>
      </c>
    </row>
    <row r="68" spans="1:20" ht="15">
      <c r="A68" s="160"/>
      <c r="B68" s="161"/>
      <c r="C68" s="39" t="s">
        <v>294</v>
      </c>
      <c r="D68" s="9">
        <v>1</v>
      </c>
      <c r="E68" s="9" t="s">
        <v>10</v>
      </c>
      <c r="F68" s="45">
        <v>3037500</v>
      </c>
      <c r="G68" s="9"/>
      <c r="H68" s="9" t="s">
        <v>237</v>
      </c>
      <c r="I68" s="9">
        <v>2027</v>
      </c>
      <c r="J68" s="9"/>
      <c r="K68" s="9">
        <v>2023</v>
      </c>
      <c r="L68" s="9">
        <v>2023</v>
      </c>
      <c r="M68" s="9"/>
      <c r="N68" s="9">
        <v>2024</v>
      </c>
      <c r="O68" s="9"/>
      <c r="P68" s="43">
        <f>+$F$68/5</f>
        <v>607500</v>
      </c>
      <c r="Q68" s="43">
        <f>+$F$68/5</f>
        <v>607500</v>
      </c>
      <c r="R68" s="43">
        <f>+$F$68/5</f>
        <v>607500</v>
      </c>
      <c r="S68" s="43">
        <f>+$F$68/5</f>
        <v>607500</v>
      </c>
      <c r="T68" s="43">
        <f>+$F$68/5</f>
        <v>607500</v>
      </c>
    </row>
    <row r="69" spans="1:20" ht="15">
      <c r="A69" s="160"/>
      <c r="B69" s="161"/>
      <c r="C69" s="39" t="s">
        <v>295</v>
      </c>
      <c r="D69" s="9">
        <v>1</v>
      </c>
      <c r="E69" s="9" t="s">
        <v>10</v>
      </c>
      <c r="F69" s="45">
        <v>156250</v>
      </c>
      <c r="G69" s="9"/>
      <c r="H69" s="9" t="s">
        <v>237</v>
      </c>
      <c r="I69" s="9">
        <v>2027</v>
      </c>
      <c r="J69" s="9"/>
      <c r="K69" s="9">
        <v>2023</v>
      </c>
      <c r="L69" s="9">
        <v>2023</v>
      </c>
      <c r="M69" s="9"/>
      <c r="N69" s="9">
        <v>2024</v>
      </c>
      <c r="O69" s="9"/>
      <c r="P69" s="43">
        <f>+$F$69/5</f>
        <v>31250</v>
      </c>
      <c r="Q69" s="43">
        <f>+$F$69/5</f>
        <v>31250</v>
      </c>
      <c r="R69" s="43">
        <f>+$F$69/5</f>
        <v>31250</v>
      </c>
      <c r="S69" s="43">
        <f>+$F$69/5</f>
        <v>31250</v>
      </c>
      <c r="T69" s="43">
        <f>+$F$69/5</f>
        <v>31250</v>
      </c>
    </row>
    <row r="70" spans="1:20" ht="15">
      <c r="A70" s="160"/>
      <c r="B70" s="161"/>
      <c r="C70" s="39" t="s">
        <v>266</v>
      </c>
      <c r="D70" s="9">
        <v>1</v>
      </c>
      <c r="E70" s="9" t="s">
        <v>10</v>
      </c>
      <c r="F70" s="45">
        <v>87700</v>
      </c>
      <c r="G70" s="9"/>
      <c r="H70" s="9" t="s">
        <v>237</v>
      </c>
      <c r="I70" s="9">
        <v>2027</v>
      </c>
      <c r="J70" s="9"/>
      <c r="K70" s="9">
        <v>2023</v>
      </c>
      <c r="L70" s="9">
        <v>2023</v>
      </c>
      <c r="M70" s="9"/>
      <c r="N70" s="9">
        <v>2024</v>
      </c>
      <c r="O70" s="9"/>
      <c r="P70" s="43">
        <f>+$F$70/5</f>
        <v>17540</v>
      </c>
      <c r="Q70" s="43">
        <f>+$F$70/5</f>
        <v>17540</v>
      </c>
      <c r="R70" s="43">
        <f>+$F$70/5</f>
        <v>17540</v>
      </c>
      <c r="S70" s="43">
        <f>+$F$70/5</f>
        <v>17540</v>
      </c>
      <c r="T70" s="43">
        <f>+$F$70/5</f>
        <v>17540</v>
      </c>
    </row>
    <row r="71" spans="1:20" ht="15">
      <c r="A71" s="160"/>
      <c r="B71" s="161"/>
      <c r="C71" s="39" t="s">
        <v>286</v>
      </c>
      <c r="D71" s="9">
        <v>1</v>
      </c>
      <c r="E71" s="9" t="s">
        <v>10</v>
      </c>
      <c r="F71" s="45">
        <v>64500</v>
      </c>
      <c r="G71" s="9"/>
      <c r="H71" s="9" t="s">
        <v>237</v>
      </c>
      <c r="I71" s="9">
        <v>2027</v>
      </c>
      <c r="J71" s="9"/>
      <c r="K71" s="9">
        <v>2023</v>
      </c>
      <c r="L71" s="9">
        <v>2023</v>
      </c>
      <c r="M71" s="9"/>
      <c r="N71" s="9">
        <v>2024</v>
      </c>
      <c r="O71" s="9"/>
      <c r="P71" s="43">
        <f>+$F$71/5</f>
        <v>12900</v>
      </c>
      <c r="Q71" s="43">
        <f>+$F$71/5</f>
        <v>12900</v>
      </c>
      <c r="R71" s="43">
        <f>+$F$71/5</f>
        <v>12900</v>
      </c>
      <c r="S71" s="43">
        <f>+$F$71/5</f>
        <v>12900</v>
      </c>
      <c r="T71" s="43">
        <f>+$F$71/5</f>
        <v>12900</v>
      </c>
    </row>
    <row r="72" spans="1:20" ht="15">
      <c r="A72" s="160"/>
      <c r="B72" s="161"/>
      <c r="C72" s="39" t="s">
        <v>291</v>
      </c>
      <c r="D72" s="9">
        <v>14889</v>
      </c>
      <c r="E72" s="9" t="s">
        <v>96</v>
      </c>
      <c r="F72" s="45">
        <v>588903.7</v>
      </c>
      <c r="G72" s="9"/>
      <c r="H72" s="9" t="s">
        <v>237</v>
      </c>
      <c r="I72" s="9">
        <v>2027</v>
      </c>
      <c r="J72" s="9"/>
      <c r="K72" s="9">
        <v>2023</v>
      </c>
      <c r="L72" s="9">
        <v>2023</v>
      </c>
      <c r="M72" s="9"/>
      <c r="N72" s="9">
        <v>2024</v>
      </c>
      <c r="O72" s="9"/>
      <c r="P72" s="43">
        <f>+$F$72/5</f>
        <v>117780.73999999999</v>
      </c>
      <c r="Q72" s="43">
        <f>+$F$72/5</f>
        <v>117780.73999999999</v>
      </c>
      <c r="R72" s="43">
        <f>+$F$72/5</f>
        <v>117780.73999999999</v>
      </c>
      <c r="S72" s="43">
        <f>+$F$72/5</f>
        <v>117780.73999999999</v>
      </c>
      <c r="T72" s="43">
        <f>+$F$72/5</f>
        <v>117780.73999999999</v>
      </c>
    </row>
    <row r="73" spans="1:20" ht="15">
      <c r="A73" s="160"/>
      <c r="B73" s="161"/>
      <c r="C73" s="39" t="s">
        <v>248</v>
      </c>
      <c r="D73" s="9">
        <v>2802</v>
      </c>
      <c r="E73" s="9" t="s">
        <v>96</v>
      </c>
      <c r="F73" s="45">
        <v>73132.2</v>
      </c>
      <c r="G73" s="9"/>
      <c r="H73" s="9" t="s">
        <v>237</v>
      </c>
      <c r="I73" s="9">
        <v>2027</v>
      </c>
      <c r="J73" s="9"/>
      <c r="K73" s="9">
        <v>2023</v>
      </c>
      <c r="L73" s="9">
        <v>2023</v>
      </c>
      <c r="M73" s="9"/>
      <c r="N73" s="9">
        <v>2024</v>
      </c>
      <c r="O73" s="9"/>
      <c r="P73" s="43">
        <f>+$F$73/5</f>
        <v>14626.439999999999</v>
      </c>
      <c r="Q73" s="43">
        <f>+$F$73/5</f>
        <v>14626.439999999999</v>
      </c>
      <c r="R73" s="43">
        <f>+$F$73/5</f>
        <v>14626.439999999999</v>
      </c>
      <c r="S73" s="43">
        <f>+$F$73/5</f>
        <v>14626.439999999999</v>
      </c>
      <c r="T73" s="43">
        <f>+$F$73/5</f>
        <v>14626.439999999999</v>
      </c>
    </row>
    <row r="74" spans="1:20" ht="15">
      <c r="A74" s="160"/>
      <c r="B74" s="161"/>
      <c r="C74" s="39" t="s">
        <v>296</v>
      </c>
      <c r="D74" s="9">
        <v>467</v>
      </c>
      <c r="E74" s="9" t="s">
        <v>10</v>
      </c>
      <c r="F74" s="45">
        <v>280200</v>
      </c>
      <c r="G74" s="9"/>
      <c r="H74" s="9" t="s">
        <v>237</v>
      </c>
      <c r="I74" s="9">
        <v>2027</v>
      </c>
      <c r="J74" s="9"/>
      <c r="K74" s="9">
        <v>2023</v>
      </c>
      <c r="L74" s="9">
        <v>2023</v>
      </c>
      <c r="M74" s="9"/>
      <c r="N74" s="9">
        <v>2024</v>
      </c>
      <c r="O74" s="9"/>
      <c r="P74" s="43">
        <f>+$F$74/5</f>
        <v>56040</v>
      </c>
      <c r="Q74" s="43">
        <f>+$F$74/5</f>
        <v>56040</v>
      </c>
      <c r="R74" s="43">
        <f>+$F$74/5</f>
        <v>56040</v>
      </c>
      <c r="S74" s="43">
        <f>+$F$74/5</f>
        <v>56040</v>
      </c>
      <c r="T74" s="43">
        <f>+$F$74/5</f>
        <v>56040</v>
      </c>
    </row>
    <row r="75" spans="1:20" ht="15">
      <c r="A75" s="160"/>
      <c r="B75" s="161"/>
      <c r="C75" s="39" t="s">
        <v>297</v>
      </c>
      <c r="D75" s="9">
        <v>148</v>
      </c>
      <c r="E75" s="9" t="s">
        <v>10</v>
      </c>
      <c r="F75" s="45">
        <v>71040</v>
      </c>
      <c r="G75" s="9"/>
      <c r="H75" s="9" t="s">
        <v>237</v>
      </c>
      <c r="I75" s="9">
        <v>2027</v>
      </c>
      <c r="J75" s="9"/>
      <c r="K75" s="9">
        <v>2023</v>
      </c>
      <c r="L75" s="9">
        <v>2023</v>
      </c>
      <c r="M75" s="9"/>
      <c r="N75" s="9">
        <v>2024</v>
      </c>
      <c r="O75" s="9"/>
      <c r="P75" s="43">
        <f>+$F$75/5</f>
        <v>14208</v>
      </c>
      <c r="Q75" s="43">
        <f>+$F$75/5</f>
        <v>14208</v>
      </c>
      <c r="R75" s="43">
        <f>+$F$75/5</f>
        <v>14208</v>
      </c>
      <c r="S75" s="43">
        <f>+$F$75/5</f>
        <v>14208</v>
      </c>
      <c r="T75" s="43">
        <f>+$F$75/5</f>
        <v>14208</v>
      </c>
    </row>
    <row r="76" spans="1:20" ht="15">
      <c r="A76" s="160"/>
      <c r="B76" s="161"/>
      <c r="C76" s="39" t="s">
        <v>298</v>
      </c>
      <c r="D76" s="9">
        <v>79</v>
      </c>
      <c r="E76" s="9" t="s">
        <v>10</v>
      </c>
      <c r="F76" s="45">
        <v>256750</v>
      </c>
      <c r="G76" s="9"/>
      <c r="H76" s="9" t="s">
        <v>237</v>
      </c>
      <c r="I76" s="9">
        <v>2027</v>
      </c>
      <c r="J76" s="9"/>
      <c r="K76" s="9">
        <v>2023</v>
      </c>
      <c r="L76" s="9">
        <v>2023</v>
      </c>
      <c r="M76" s="9"/>
      <c r="N76" s="9">
        <v>2024</v>
      </c>
      <c r="O76" s="9"/>
      <c r="P76" s="43">
        <f>+$F$76/5</f>
        <v>51350</v>
      </c>
      <c r="Q76" s="43">
        <f>+$F$76/5</f>
        <v>51350</v>
      </c>
      <c r="R76" s="43">
        <f>+$F$76/5</f>
        <v>51350</v>
      </c>
      <c r="S76" s="43">
        <f>+$F$76/5</f>
        <v>51350</v>
      </c>
      <c r="T76" s="43">
        <f>+$F$76/5</f>
        <v>51350</v>
      </c>
    </row>
    <row r="77" spans="1:20" ht="15">
      <c r="A77" s="160"/>
      <c r="B77" s="161"/>
      <c r="C77" s="39" t="s">
        <v>299</v>
      </c>
      <c r="D77" s="9">
        <v>1970</v>
      </c>
      <c r="E77" s="9" t="s">
        <v>96</v>
      </c>
      <c r="F77" s="45">
        <v>89373</v>
      </c>
      <c r="G77" s="9"/>
      <c r="H77" s="9" t="s">
        <v>237</v>
      </c>
      <c r="I77" s="9">
        <v>2027</v>
      </c>
      <c r="J77" s="9"/>
      <c r="K77" s="9">
        <v>2023</v>
      </c>
      <c r="L77" s="9">
        <v>2023</v>
      </c>
      <c r="M77" s="9"/>
      <c r="N77" s="9">
        <v>2024</v>
      </c>
      <c r="O77" s="9"/>
      <c r="P77" s="43">
        <f>+$F$77/5</f>
        <v>17874.6</v>
      </c>
      <c r="Q77" s="43">
        <f>+$F$77/5</f>
        <v>17874.6</v>
      </c>
      <c r="R77" s="43">
        <f>+$F$77/5</f>
        <v>17874.6</v>
      </c>
      <c r="S77" s="43">
        <f>+$F$77/5</f>
        <v>17874.6</v>
      </c>
      <c r="T77" s="43">
        <f>+$F$77/5</f>
        <v>17874.6</v>
      </c>
    </row>
    <row r="78" spans="1:20" ht="15">
      <c r="A78" s="160"/>
      <c r="B78" s="161"/>
      <c r="C78" s="39" t="s">
        <v>251</v>
      </c>
      <c r="D78" s="9">
        <v>78</v>
      </c>
      <c r="E78" s="9" t="s">
        <v>96</v>
      </c>
      <c r="F78" s="45">
        <v>2036</v>
      </c>
      <c r="G78" s="9"/>
      <c r="H78" s="9" t="s">
        <v>237</v>
      </c>
      <c r="I78" s="9">
        <v>2027</v>
      </c>
      <c r="J78" s="9"/>
      <c r="K78" s="9">
        <v>2023</v>
      </c>
      <c r="L78" s="9">
        <v>2023</v>
      </c>
      <c r="M78" s="9"/>
      <c r="N78" s="9">
        <v>2024</v>
      </c>
      <c r="O78" s="9"/>
      <c r="P78" s="43">
        <f>+$F$78/5</f>
        <v>407.2</v>
      </c>
      <c r="Q78" s="43">
        <f>+$F$78/5</f>
        <v>407.2</v>
      </c>
      <c r="R78" s="43">
        <f>+$F$78/5</f>
        <v>407.2</v>
      </c>
      <c r="S78" s="43">
        <f>+$F$78/5</f>
        <v>407.2</v>
      </c>
      <c r="T78" s="43">
        <f>+$F$78/5</f>
        <v>407.2</v>
      </c>
    </row>
    <row r="79" spans="1:20" ht="15">
      <c r="A79" s="160"/>
      <c r="B79" s="161"/>
      <c r="C79" s="39" t="s">
        <v>252</v>
      </c>
      <c r="D79" s="9">
        <v>13</v>
      </c>
      <c r="E79" s="9" t="s">
        <v>10</v>
      </c>
      <c r="F79" s="45">
        <v>7800</v>
      </c>
      <c r="G79" s="9"/>
      <c r="H79" s="9" t="s">
        <v>237</v>
      </c>
      <c r="I79" s="9">
        <v>2027</v>
      </c>
      <c r="J79" s="9"/>
      <c r="K79" s="9">
        <v>2023</v>
      </c>
      <c r="L79" s="9">
        <v>2023</v>
      </c>
      <c r="M79" s="9"/>
      <c r="N79" s="9">
        <v>2024</v>
      </c>
      <c r="O79" s="9"/>
      <c r="P79" s="43">
        <f>+$F$79/5</f>
        <v>1560</v>
      </c>
      <c r="Q79" s="43">
        <f>+$F$79/5</f>
        <v>1560</v>
      </c>
      <c r="R79" s="43">
        <f>+$F$79/5</f>
        <v>1560</v>
      </c>
      <c r="S79" s="43">
        <f>+$F$79/5</f>
        <v>1560</v>
      </c>
      <c r="T79" s="43">
        <f>+$F$79/5</f>
        <v>1560</v>
      </c>
    </row>
    <row r="80" spans="1:20" ht="15">
      <c r="A80" s="160"/>
      <c r="B80" s="161"/>
      <c r="C80" s="39" t="s">
        <v>297</v>
      </c>
      <c r="D80" s="9">
        <v>21</v>
      </c>
      <c r="E80" s="9" t="s">
        <v>10</v>
      </c>
      <c r="F80" s="45">
        <v>10080</v>
      </c>
      <c r="G80" s="9"/>
      <c r="H80" s="9" t="s">
        <v>237</v>
      </c>
      <c r="I80" s="9">
        <v>2027</v>
      </c>
      <c r="J80" s="9"/>
      <c r="K80" s="9">
        <v>2023</v>
      </c>
      <c r="L80" s="9">
        <v>2023</v>
      </c>
      <c r="M80" s="9"/>
      <c r="N80" s="9">
        <v>2024</v>
      </c>
      <c r="O80" s="9"/>
      <c r="P80" s="43">
        <f>+$F$80/5</f>
        <v>2016</v>
      </c>
      <c r="Q80" s="43">
        <f>+$F$80/5</f>
        <v>2016</v>
      </c>
      <c r="R80" s="43">
        <f>+$F$80/5</f>
        <v>2016</v>
      </c>
      <c r="S80" s="43">
        <f>+$F$80/5</f>
        <v>2016</v>
      </c>
      <c r="T80" s="43">
        <f>+$F$80/5</f>
        <v>2016</v>
      </c>
    </row>
    <row r="81" spans="1:20" ht="15">
      <c r="A81" s="160"/>
      <c r="B81" s="161"/>
      <c r="C81" s="39" t="s">
        <v>298</v>
      </c>
      <c r="D81" s="9">
        <v>18</v>
      </c>
      <c r="E81" s="9" t="s">
        <v>10</v>
      </c>
      <c r="F81" s="45">
        <v>58500</v>
      </c>
      <c r="G81" s="9"/>
      <c r="H81" s="9" t="s">
        <v>237</v>
      </c>
      <c r="I81" s="9">
        <v>2027</v>
      </c>
      <c r="J81" s="9"/>
      <c r="K81" s="9">
        <v>2023</v>
      </c>
      <c r="L81" s="9">
        <v>2023</v>
      </c>
      <c r="M81" s="9"/>
      <c r="N81" s="9">
        <v>2024</v>
      </c>
      <c r="O81" s="9"/>
      <c r="P81" s="43">
        <f>+$F$81/5</f>
        <v>11700</v>
      </c>
      <c r="Q81" s="43">
        <f>+$F$81/5</f>
        <v>11700</v>
      </c>
      <c r="R81" s="43">
        <f>+$F$81/5</f>
        <v>11700</v>
      </c>
      <c r="S81" s="43">
        <f>+$F$81/5</f>
        <v>11700</v>
      </c>
      <c r="T81" s="43">
        <f>+$F$81/5</f>
        <v>11700</v>
      </c>
    </row>
    <row r="82" spans="1:20" ht="15">
      <c r="A82" s="160"/>
      <c r="B82" s="161"/>
      <c r="C82" s="39" t="s">
        <v>276</v>
      </c>
      <c r="D82" s="9" t="s">
        <v>54</v>
      </c>
      <c r="E82" s="9" t="s">
        <v>54</v>
      </c>
      <c r="F82" s="45">
        <v>34000</v>
      </c>
      <c r="G82" s="9"/>
      <c r="H82" s="9" t="s">
        <v>237</v>
      </c>
      <c r="I82" s="9">
        <v>2027</v>
      </c>
      <c r="J82" s="9"/>
      <c r="K82" s="9">
        <v>2023</v>
      </c>
      <c r="L82" s="9">
        <v>2023</v>
      </c>
      <c r="M82" s="9"/>
      <c r="N82" s="9">
        <v>2024</v>
      </c>
      <c r="O82" s="9"/>
      <c r="P82" s="43">
        <f>+$F$82/5</f>
        <v>6800</v>
      </c>
      <c r="Q82" s="43">
        <f>+$F$82/5</f>
        <v>6800</v>
      </c>
      <c r="R82" s="43">
        <f>+$F$82/5</f>
        <v>6800</v>
      </c>
      <c r="S82" s="43">
        <f>+$F$82/5</f>
        <v>6800</v>
      </c>
      <c r="T82" s="43">
        <f>+$F$82/5</f>
        <v>6800</v>
      </c>
    </row>
    <row r="83" spans="1:20" ht="30">
      <c r="A83" s="160"/>
      <c r="B83" s="161"/>
      <c r="C83" s="42" t="s">
        <v>300</v>
      </c>
      <c r="D83" s="9">
        <v>7251</v>
      </c>
      <c r="E83" s="9" t="s">
        <v>96</v>
      </c>
      <c r="F83" s="45">
        <v>489132.4</v>
      </c>
      <c r="G83" s="9"/>
      <c r="H83" s="9" t="s">
        <v>237</v>
      </c>
      <c r="I83" s="9">
        <v>2027</v>
      </c>
      <c r="J83" s="9"/>
      <c r="K83" s="9">
        <v>2023</v>
      </c>
      <c r="L83" s="9">
        <v>2023</v>
      </c>
      <c r="M83" s="9"/>
      <c r="N83" s="9">
        <v>2024</v>
      </c>
      <c r="O83" s="9"/>
      <c r="P83" s="43">
        <f>+$F$83/5</f>
        <v>97826.48000000001</v>
      </c>
      <c r="Q83" s="43">
        <f>+$F$83/5</f>
        <v>97826.48000000001</v>
      </c>
      <c r="R83" s="43">
        <f>+$F$83/5</f>
        <v>97826.48000000001</v>
      </c>
      <c r="S83" s="43">
        <f>+$F$83/5</f>
        <v>97826.48000000001</v>
      </c>
      <c r="T83" s="43">
        <f>+$F$83/5</f>
        <v>97826.48000000001</v>
      </c>
    </row>
    <row r="84" spans="1:20" ht="30">
      <c r="A84" s="160"/>
      <c r="B84" s="161"/>
      <c r="C84" s="42" t="s">
        <v>280</v>
      </c>
      <c r="D84" s="9">
        <v>1</v>
      </c>
      <c r="E84" s="9" t="s">
        <v>10</v>
      </c>
      <c r="F84" s="45">
        <v>260370</v>
      </c>
      <c r="G84" s="9"/>
      <c r="H84" s="9" t="s">
        <v>237</v>
      </c>
      <c r="I84" s="9">
        <v>2027</v>
      </c>
      <c r="J84" s="9"/>
      <c r="K84" s="9">
        <v>2023</v>
      </c>
      <c r="L84" s="9">
        <v>2023</v>
      </c>
      <c r="M84" s="9"/>
      <c r="N84" s="9">
        <v>2024</v>
      </c>
      <c r="O84" s="9"/>
      <c r="P84" s="43">
        <f>+$F$84/5</f>
        <v>52074</v>
      </c>
      <c r="Q84" s="43">
        <f>+$F$84/5</f>
        <v>52074</v>
      </c>
      <c r="R84" s="43">
        <f>+$F$84/5</f>
        <v>52074</v>
      </c>
      <c r="S84" s="43">
        <f>+$F$84/5</f>
        <v>52074</v>
      </c>
      <c r="T84" s="43">
        <f>+$F$84/5</f>
        <v>52074</v>
      </c>
    </row>
    <row r="85" spans="1:20" ht="15">
      <c r="A85" s="160"/>
      <c r="B85" s="161"/>
      <c r="C85" s="39" t="s">
        <v>266</v>
      </c>
      <c r="D85" s="9">
        <v>2</v>
      </c>
      <c r="E85" s="9" t="s">
        <v>10</v>
      </c>
      <c r="F85" s="45">
        <v>236760</v>
      </c>
      <c r="G85" s="9"/>
      <c r="H85" s="9" t="s">
        <v>237</v>
      </c>
      <c r="I85" s="9">
        <v>2027</v>
      </c>
      <c r="J85" s="9"/>
      <c r="K85" s="9">
        <v>2023</v>
      </c>
      <c r="L85" s="9">
        <v>2023</v>
      </c>
      <c r="M85" s="9"/>
      <c r="N85" s="9">
        <v>2024</v>
      </c>
      <c r="O85" s="9"/>
      <c r="P85" s="43">
        <f>+$F$85/5</f>
        <v>47352</v>
      </c>
      <c r="Q85" s="43">
        <f>+$F$85/5</f>
        <v>47352</v>
      </c>
      <c r="R85" s="43">
        <f>+$F$85/5</f>
        <v>47352</v>
      </c>
      <c r="S85" s="43">
        <f>+$F$85/5</f>
        <v>47352</v>
      </c>
      <c r="T85" s="43">
        <f>+$F$85/5</f>
        <v>47352</v>
      </c>
    </row>
    <row r="86" spans="1:20" ht="15">
      <c r="A86" s="160"/>
      <c r="B86" s="161"/>
      <c r="C86" s="39" t="s">
        <v>291</v>
      </c>
      <c r="D86" s="9">
        <v>3103</v>
      </c>
      <c r="E86" s="9" t="s">
        <v>96</v>
      </c>
      <c r="F86" s="45">
        <v>108605</v>
      </c>
      <c r="G86" s="9"/>
      <c r="H86" s="9" t="s">
        <v>237</v>
      </c>
      <c r="I86" s="9">
        <v>2027</v>
      </c>
      <c r="J86" s="9"/>
      <c r="K86" s="9">
        <v>2023</v>
      </c>
      <c r="L86" s="9">
        <v>2023</v>
      </c>
      <c r="M86" s="9"/>
      <c r="N86" s="9">
        <v>2024</v>
      </c>
      <c r="O86" s="9"/>
      <c r="P86" s="43">
        <f>+$F$86/5</f>
        <v>21721</v>
      </c>
      <c r="Q86" s="43">
        <f>+$F$86/5</f>
        <v>21721</v>
      </c>
      <c r="R86" s="43">
        <f>+$F$86/5</f>
        <v>21721</v>
      </c>
      <c r="S86" s="43">
        <f>+$F$86/5</f>
        <v>21721</v>
      </c>
      <c r="T86" s="43">
        <f>+$F$86/5</f>
        <v>21721</v>
      </c>
    </row>
    <row r="87" spans="1:20" ht="15">
      <c r="A87" s="160"/>
      <c r="B87" s="161"/>
      <c r="C87" s="39" t="s">
        <v>248</v>
      </c>
      <c r="D87" s="9">
        <v>920</v>
      </c>
      <c r="E87" s="9" t="s">
        <v>96</v>
      </c>
      <c r="F87" s="45">
        <v>24012</v>
      </c>
      <c r="G87" s="9"/>
      <c r="H87" s="9" t="s">
        <v>237</v>
      </c>
      <c r="I87" s="9">
        <v>2027</v>
      </c>
      <c r="J87" s="9"/>
      <c r="K87" s="9">
        <v>2023</v>
      </c>
      <c r="L87" s="9">
        <v>2023</v>
      </c>
      <c r="M87" s="9"/>
      <c r="N87" s="9">
        <v>2024</v>
      </c>
      <c r="O87" s="9"/>
      <c r="P87" s="43">
        <f>+$F$87/5</f>
        <v>4802.4</v>
      </c>
      <c r="Q87" s="43">
        <f>+$F$87/5</f>
        <v>4802.4</v>
      </c>
      <c r="R87" s="43">
        <f>+$F$87/5</f>
        <v>4802.4</v>
      </c>
      <c r="S87" s="43">
        <f>+$F$87/5</f>
        <v>4802.4</v>
      </c>
      <c r="T87" s="43">
        <f>+$F$87/5</f>
        <v>4802.4</v>
      </c>
    </row>
    <row r="88" spans="1:20" ht="15">
      <c r="A88" s="160"/>
      <c r="B88" s="161"/>
      <c r="C88" s="39" t="s">
        <v>296</v>
      </c>
      <c r="D88" s="9">
        <v>92</v>
      </c>
      <c r="E88" s="9" t="s">
        <v>10</v>
      </c>
      <c r="F88" s="45">
        <v>55200</v>
      </c>
      <c r="G88" s="9"/>
      <c r="H88" s="9" t="s">
        <v>237</v>
      </c>
      <c r="I88" s="9">
        <v>2027</v>
      </c>
      <c r="J88" s="9"/>
      <c r="K88" s="9">
        <v>2023</v>
      </c>
      <c r="L88" s="9">
        <v>2023</v>
      </c>
      <c r="M88" s="9"/>
      <c r="N88" s="9">
        <v>2024</v>
      </c>
      <c r="O88" s="9"/>
      <c r="P88" s="43">
        <f>+$F$88/5</f>
        <v>11040</v>
      </c>
      <c r="Q88" s="43">
        <f>+$F$88/5</f>
        <v>11040</v>
      </c>
      <c r="R88" s="43">
        <f>+$F$88/5</f>
        <v>11040</v>
      </c>
      <c r="S88" s="43">
        <f>+$F$88/5</f>
        <v>11040</v>
      </c>
      <c r="T88" s="43">
        <f>+$F$88/5</f>
        <v>11040</v>
      </c>
    </row>
    <row r="89" spans="1:20" ht="15">
      <c r="A89" s="160"/>
      <c r="B89" s="161"/>
      <c r="C89" s="39" t="s">
        <v>298</v>
      </c>
      <c r="D89" s="9">
        <v>15</v>
      </c>
      <c r="E89" s="9" t="s">
        <v>10</v>
      </c>
      <c r="F89" s="45">
        <v>48750</v>
      </c>
      <c r="G89" s="9"/>
      <c r="H89" s="9" t="s">
        <v>237</v>
      </c>
      <c r="I89" s="9">
        <v>2027</v>
      </c>
      <c r="J89" s="9"/>
      <c r="K89" s="9">
        <v>2023</v>
      </c>
      <c r="L89" s="9">
        <v>2023</v>
      </c>
      <c r="M89" s="9"/>
      <c r="N89" s="9">
        <v>2024</v>
      </c>
      <c r="O89" s="9"/>
      <c r="P89" s="43">
        <f>+$F$89/5</f>
        <v>9750</v>
      </c>
      <c r="Q89" s="43">
        <f>+$F$89/5</f>
        <v>9750</v>
      </c>
      <c r="R89" s="43">
        <f>+$F$89/5</f>
        <v>9750</v>
      </c>
      <c r="S89" s="43">
        <f>+$F$89/5</f>
        <v>9750</v>
      </c>
      <c r="T89" s="43">
        <f>+$F$89/5</f>
        <v>9750</v>
      </c>
    </row>
    <row r="90" spans="1:20" ht="15">
      <c r="A90" s="160"/>
      <c r="B90" s="161"/>
      <c r="C90" s="39" t="s">
        <v>276</v>
      </c>
      <c r="D90" s="9" t="s">
        <v>54</v>
      </c>
      <c r="E90" s="9" t="s">
        <v>54</v>
      </c>
      <c r="F90" s="45">
        <v>10500</v>
      </c>
      <c r="G90" s="9"/>
      <c r="H90" s="9" t="s">
        <v>237</v>
      </c>
      <c r="I90" s="9">
        <v>2027</v>
      </c>
      <c r="J90" s="9"/>
      <c r="K90" s="9">
        <v>2023</v>
      </c>
      <c r="L90" s="9">
        <v>2023</v>
      </c>
      <c r="M90" s="9"/>
      <c r="N90" s="9">
        <v>2024</v>
      </c>
      <c r="O90" s="9"/>
      <c r="P90" s="43">
        <f>+$F$90/5</f>
        <v>2100</v>
      </c>
      <c r="Q90" s="43">
        <f>+$F$90/5</f>
        <v>2100</v>
      </c>
      <c r="R90" s="43">
        <f>+$F$90/5</f>
        <v>2100</v>
      </c>
      <c r="S90" s="43">
        <f>+$F$90/5</f>
        <v>2100</v>
      </c>
      <c r="T90" s="43">
        <f>+$F$90/5</f>
        <v>2100</v>
      </c>
    </row>
    <row r="91" spans="1:20" ht="15">
      <c r="A91" s="160"/>
      <c r="B91" s="161"/>
      <c r="C91" s="39" t="s">
        <v>301</v>
      </c>
      <c r="D91" s="9">
        <v>7928</v>
      </c>
      <c r="E91" s="9" t="s">
        <v>96</v>
      </c>
      <c r="F91" s="45">
        <v>513467.2</v>
      </c>
      <c r="G91" s="9"/>
      <c r="H91" s="9" t="s">
        <v>237</v>
      </c>
      <c r="I91" s="9">
        <v>2027</v>
      </c>
      <c r="J91" s="9"/>
      <c r="K91" s="9">
        <v>2023</v>
      </c>
      <c r="L91" s="9">
        <v>2023</v>
      </c>
      <c r="M91" s="9"/>
      <c r="N91" s="9">
        <v>2024</v>
      </c>
      <c r="O91" s="9"/>
      <c r="P91" s="43">
        <f>+$F$91/5</f>
        <v>102693.44</v>
      </c>
      <c r="Q91" s="43">
        <f>+$F$91/5</f>
        <v>102693.44</v>
      </c>
      <c r="R91" s="43">
        <f>+$F$91/5</f>
        <v>102693.44</v>
      </c>
      <c r="S91" s="43">
        <f>+$F$91/5</f>
        <v>102693.44</v>
      </c>
      <c r="T91" s="43">
        <f>+$F$91/5</f>
        <v>102693.44</v>
      </c>
    </row>
    <row r="92" spans="1:20" ht="30">
      <c r="A92" s="160"/>
      <c r="B92" s="161"/>
      <c r="C92" s="42" t="s">
        <v>280</v>
      </c>
      <c r="D92" s="9">
        <v>1</v>
      </c>
      <c r="E92" s="9" t="s">
        <v>10</v>
      </c>
      <c r="F92" s="45">
        <v>254800</v>
      </c>
      <c r="G92" s="9"/>
      <c r="H92" s="9" t="s">
        <v>237</v>
      </c>
      <c r="I92" s="9">
        <v>2027</v>
      </c>
      <c r="J92" s="9"/>
      <c r="K92" s="9">
        <v>2023</v>
      </c>
      <c r="L92" s="9">
        <v>2023</v>
      </c>
      <c r="M92" s="9"/>
      <c r="N92" s="9">
        <v>2024</v>
      </c>
      <c r="O92" s="9"/>
      <c r="P92" s="43">
        <f>+$F$92/5</f>
        <v>50960</v>
      </c>
      <c r="Q92" s="43">
        <f>+$F$92/5</f>
        <v>50960</v>
      </c>
      <c r="R92" s="43">
        <f>+$F$92/5</f>
        <v>50960</v>
      </c>
      <c r="S92" s="43">
        <f>+$F$92/5</f>
        <v>50960</v>
      </c>
      <c r="T92" s="43">
        <f>+$F$92/5</f>
        <v>50960</v>
      </c>
    </row>
    <row r="93" spans="1:20" ht="15">
      <c r="A93" s="160"/>
      <c r="B93" s="161"/>
      <c r="C93" s="39" t="s">
        <v>266</v>
      </c>
      <c r="D93" s="9">
        <v>1</v>
      </c>
      <c r="E93" s="9" t="s">
        <v>10</v>
      </c>
      <c r="F93" s="45">
        <v>118400</v>
      </c>
      <c r="G93" s="9"/>
      <c r="H93" s="9" t="s">
        <v>237</v>
      </c>
      <c r="I93" s="9">
        <v>2027</v>
      </c>
      <c r="J93" s="9"/>
      <c r="K93" s="9">
        <v>2023</v>
      </c>
      <c r="L93" s="9">
        <v>2023</v>
      </c>
      <c r="M93" s="9"/>
      <c r="N93" s="9">
        <v>2024</v>
      </c>
      <c r="O93" s="9"/>
      <c r="P93" s="43">
        <f>+$F$93/5</f>
        <v>23680</v>
      </c>
      <c r="Q93" s="43">
        <f>+$F$93/5</f>
        <v>23680</v>
      </c>
      <c r="R93" s="43">
        <f>+$F$93/5</f>
        <v>23680</v>
      </c>
      <c r="S93" s="43">
        <f>+$F$93/5</f>
        <v>23680</v>
      </c>
      <c r="T93" s="43">
        <f>+$F$93/5</f>
        <v>23680</v>
      </c>
    </row>
    <row r="94" spans="1:20" ht="15">
      <c r="A94" s="160"/>
      <c r="B94" s="161"/>
      <c r="C94" s="39" t="s">
        <v>291</v>
      </c>
      <c r="D94" s="9">
        <v>14201</v>
      </c>
      <c r="E94" s="9" t="s">
        <v>96</v>
      </c>
      <c r="F94" s="45">
        <v>555526</v>
      </c>
      <c r="G94" s="9"/>
      <c r="H94" s="9" t="s">
        <v>237</v>
      </c>
      <c r="I94" s="9">
        <v>2027</v>
      </c>
      <c r="J94" s="9"/>
      <c r="K94" s="9">
        <v>2023</v>
      </c>
      <c r="L94" s="9">
        <v>2023</v>
      </c>
      <c r="M94" s="9"/>
      <c r="N94" s="9">
        <v>2024</v>
      </c>
      <c r="O94" s="9"/>
      <c r="P94" s="43">
        <f>+$F$94/5</f>
        <v>111105.2</v>
      </c>
      <c r="Q94" s="43">
        <f>+$F$94/5</f>
        <v>111105.2</v>
      </c>
      <c r="R94" s="43">
        <f>+$F$94/5</f>
        <v>111105.2</v>
      </c>
      <c r="S94" s="43">
        <f>+$F$94/5</f>
        <v>111105.2</v>
      </c>
      <c r="T94" s="43">
        <f>+$F$94/5</f>
        <v>111105.2</v>
      </c>
    </row>
    <row r="95" spans="1:20" ht="15">
      <c r="A95" s="160"/>
      <c r="B95" s="161"/>
      <c r="C95" s="39" t="s">
        <v>248</v>
      </c>
      <c r="D95" s="9">
        <v>3960</v>
      </c>
      <c r="E95" s="9" t="s">
        <v>96</v>
      </c>
      <c r="F95" s="45">
        <v>103356</v>
      </c>
      <c r="G95" s="9"/>
      <c r="H95" s="9" t="s">
        <v>237</v>
      </c>
      <c r="I95" s="9">
        <v>2027</v>
      </c>
      <c r="J95" s="9"/>
      <c r="K95" s="9">
        <v>2023</v>
      </c>
      <c r="L95" s="9">
        <v>2023</v>
      </c>
      <c r="M95" s="9"/>
      <c r="N95" s="9">
        <v>2024</v>
      </c>
      <c r="O95" s="9"/>
      <c r="P95" s="43">
        <f>+$F$95/5</f>
        <v>20671.2</v>
      </c>
      <c r="Q95" s="43">
        <f>+$F$95/5</f>
        <v>20671.2</v>
      </c>
      <c r="R95" s="43">
        <f>+$F$95/5</f>
        <v>20671.2</v>
      </c>
      <c r="S95" s="43">
        <f>+$F$95/5</f>
        <v>20671.2</v>
      </c>
      <c r="T95" s="43">
        <f>+$F$95/5</f>
        <v>20671.2</v>
      </c>
    </row>
    <row r="96" spans="1:20" ht="15">
      <c r="A96" s="160"/>
      <c r="B96" s="161"/>
      <c r="C96" s="39" t="s">
        <v>296</v>
      </c>
      <c r="D96" s="9">
        <v>396</v>
      </c>
      <c r="E96" s="9" t="s">
        <v>10</v>
      </c>
      <c r="F96" s="45">
        <v>237600</v>
      </c>
      <c r="G96" s="9"/>
      <c r="H96" s="9" t="s">
        <v>237</v>
      </c>
      <c r="I96" s="9">
        <v>2027</v>
      </c>
      <c r="J96" s="9"/>
      <c r="K96" s="9">
        <v>2023</v>
      </c>
      <c r="L96" s="9">
        <v>2023</v>
      </c>
      <c r="M96" s="9"/>
      <c r="N96" s="9">
        <v>2024</v>
      </c>
      <c r="O96" s="9"/>
      <c r="P96" s="43">
        <f>+$F$96/5</f>
        <v>47520</v>
      </c>
      <c r="Q96" s="43">
        <f>+$F$96/5</f>
        <v>47520</v>
      </c>
      <c r="R96" s="43">
        <f>+$F$96/5</f>
        <v>47520</v>
      </c>
      <c r="S96" s="43">
        <f>+$F$96/5</f>
        <v>47520</v>
      </c>
      <c r="T96" s="43">
        <f>+$F$96/5</f>
        <v>47520</v>
      </c>
    </row>
    <row r="97" spans="1:20" ht="15">
      <c r="A97" s="160"/>
      <c r="B97" s="161"/>
      <c r="C97" s="39" t="s">
        <v>297</v>
      </c>
      <c r="D97" s="9">
        <v>9</v>
      </c>
      <c r="E97" s="9" t="s">
        <v>10</v>
      </c>
      <c r="F97" s="45">
        <v>4320</v>
      </c>
      <c r="G97" s="9"/>
      <c r="H97" s="9" t="s">
        <v>237</v>
      </c>
      <c r="I97" s="9">
        <v>2027</v>
      </c>
      <c r="J97" s="9"/>
      <c r="K97" s="9">
        <v>2023</v>
      </c>
      <c r="L97" s="9">
        <v>2023</v>
      </c>
      <c r="M97" s="9"/>
      <c r="N97" s="9">
        <v>2024</v>
      </c>
      <c r="O97" s="9"/>
      <c r="P97" s="43">
        <f>+$F$97/5</f>
        <v>864</v>
      </c>
      <c r="Q97" s="43">
        <f>+$F$97/5</f>
        <v>864</v>
      </c>
      <c r="R97" s="43">
        <f>+$F$97/5</f>
        <v>864</v>
      </c>
      <c r="S97" s="43">
        <f>+$F$97/5</f>
        <v>864</v>
      </c>
      <c r="T97" s="43">
        <f>+$F$97/5</f>
        <v>864</v>
      </c>
    </row>
    <row r="98" spans="1:20" ht="15">
      <c r="A98" s="160"/>
      <c r="B98" s="161"/>
      <c r="C98" s="39" t="s">
        <v>298</v>
      </c>
      <c r="D98" s="9">
        <v>75</v>
      </c>
      <c r="E98" s="9" t="s">
        <v>10</v>
      </c>
      <c r="F98" s="45">
        <v>243750</v>
      </c>
      <c r="G98" s="9"/>
      <c r="H98" s="9" t="s">
        <v>237</v>
      </c>
      <c r="I98" s="9">
        <v>2027</v>
      </c>
      <c r="J98" s="9"/>
      <c r="K98" s="9">
        <v>2023</v>
      </c>
      <c r="L98" s="9">
        <v>2023</v>
      </c>
      <c r="M98" s="9"/>
      <c r="N98" s="9">
        <v>2024</v>
      </c>
      <c r="O98" s="9"/>
      <c r="P98" s="43">
        <f>+$F$98/5</f>
        <v>48750</v>
      </c>
      <c r="Q98" s="43">
        <f>+$F$98/5</f>
        <v>48750</v>
      </c>
      <c r="R98" s="43">
        <f>+$F$98/5</f>
        <v>48750</v>
      </c>
      <c r="S98" s="43">
        <f>+$F$98/5</f>
        <v>48750</v>
      </c>
      <c r="T98" s="43">
        <f>+$F$98/5</f>
        <v>48750</v>
      </c>
    </row>
    <row r="99" spans="1:20" ht="15">
      <c r="A99" s="160"/>
      <c r="B99" s="161"/>
      <c r="C99" s="39" t="s">
        <v>276</v>
      </c>
      <c r="D99" s="9" t="s">
        <v>54</v>
      </c>
      <c r="E99" s="9" t="s">
        <v>54</v>
      </c>
      <c r="F99" s="45">
        <v>10500</v>
      </c>
      <c r="G99" s="9"/>
      <c r="H99" s="9" t="s">
        <v>237</v>
      </c>
      <c r="I99" s="9">
        <v>2027</v>
      </c>
      <c r="J99" s="9"/>
      <c r="K99" s="9">
        <v>2023</v>
      </c>
      <c r="L99" s="9">
        <v>2023</v>
      </c>
      <c r="M99" s="9"/>
      <c r="N99" s="9">
        <v>2024</v>
      </c>
      <c r="O99" s="9"/>
      <c r="P99" s="43">
        <f>+$F$99/5</f>
        <v>2100</v>
      </c>
      <c r="Q99" s="43">
        <f>+$F$99/5</f>
        <v>2100</v>
      </c>
      <c r="R99" s="43">
        <f>+$F$99/5</f>
        <v>2100</v>
      </c>
      <c r="S99" s="43">
        <f>+$F$99/5</f>
        <v>2100</v>
      </c>
      <c r="T99" s="43">
        <f>+$F$99/5</f>
        <v>2100</v>
      </c>
    </row>
    <row r="100" spans="1:20" ht="15">
      <c r="A100" s="160"/>
      <c r="B100" s="161"/>
      <c r="C100" s="46" t="s">
        <v>258</v>
      </c>
      <c r="D100" s="9"/>
      <c r="E100" s="9"/>
      <c r="F100" s="45">
        <v>8295813.500000001</v>
      </c>
      <c r="G100" s="9"/>
      <c r="H100" s="9" t="s">
        <v>237</v>
      </c>
      <c r="I100" s="9">
        <v>2027</v>
      </c>
      <c r="J100" s="9"/>
      <c r="K100" s="9">
        <v>2023</v>
      </c>
      <c r="L100" s="9">
        <v>2023</v>
      </c>
      <c r="M100" s="9"/>
      <c r="N100" s="9">
        <v>2024</v>
      </c>
      <c r="O100" s="9"/>
      <c r="P100" s="43">
        <f>+$F$100/5</f>
        <v>1659162.7000000002</v>
      </c>
      <c r="Q100" s="43">
        <f>+$F$100/5</f>
        <v>1659162.7000000002</v>
      </c>
      <c r="R100" s="43">
        <f>+$F$100/5</f>
        <v>1659162.7000000002</v>
      </c>
      <c r="S100" s="43">
        <f>+$F$100/5</f>
        <v>1659162.7000000002</v>
      </c>
      <c r="T100" s="43">
        <f>+$F$100/5</f>
        <v>1659162.7000000002</v>
      </c>
    </row>
    <row r="101" spans="1:20" ht="15">
      <c r="A101" s="160">
        <v>9</v>
      </c>
      <c r="B101" s="161" t="s">
        <v>302</v>
      </c>
      <c r="C101" s="39" t="s">
        <v>292</v>
      </c>
      <c r="D101" s="9">
        <v>7</v>
      </c>
      <c r="E101" s="9" t="s">
        <v>10</v>
      </c>
      <c r="F101" s="43">
        <v>383800</v>
      </c>
      <c r="G101" s="9"/>
      <c r="H101" s="9" t="s">
        <v>237</v>
      </c>
      <c r="I101" s="9">
        <v>2027</v>
      </c>
      <c r="J101" s="9"/>
      <c r="K101" s="9">
        <v>2023</v>
      </c>
      <c r="L101" s="9">
        <v>2023</v>
      </c>
      <c r="M101" s="9"/>
      <c r="N101" s="9">
        <v>2024</v>
      </c>
      <c r="O101" s="9"/>
      <c r="P101" s="43">
        <f>+$F$101/5</f>
        <v>76760</v>
      </c>
      <c r="Q101" s="43">
        <f>+$F$101/5</f>
        <v>76760</v>
      </c>
      <c r="R101" s="43">
        <f>+$F$101/5</f>
        <v>76760</v>
      </c>
      <c r="S101" s="43">
        <f>+$F$101/5</f>
        <v>76760</v>
      </c>
      <c r="T101" s="43">
        <f>+$F$101/5</f>
        <v>76760</v>
      </c>
    </row>
    <row r="102" spans="1:20" ht="15">
      <c r="A102" s="160"/>
      <c r="B102" s="161"/>
      <c r="C102" s="39" t="s">
        <v>303</v>
      </c>
      <c r="D102" s="9">
        <v>1</v>
      </c>
      <c r="E102" s="9" t="s">
        <v>10</v>
      </c>
      <c r="F102" s="43">
        <v>2447000</v>
      </c>
      <c r="G102" s="9"/>
      <c r="H102" s="9" t="s">
        <v>237</v>
      </c>
      <c r="I102" s="9">
        <v>2027</v>
      </c>
      <c r="J102" s="9"/>
      <c r="K102" s="9">
        <v>2023</v>
      </c>
      <c r="L102" s="9">
        <v>2023</v>
      </c>
      <c r="M102" s="9"/>
      <c r="N102" s="9">
        <v>2024</v>
      </c>
      <c r="O102" s="9"/>
      <c r="P102" s="43">
        <f>+$F$102/5</f>
        <v>489400</v>
      </c>
      <c r="Q102" s="43">
        <f>+$F$102/5</f>
        <v>489400</v>
      </c>
      <c r="R102" s="43">
        <f>+$F$102/5</f>
        <v>489400</v>
      </c>
      <c r="S102" s="43">
        <f>+$F$102/5</f>
        <v>489400</v>
      </c>
      <c r="T102" s="43">
        <f>+$F$102/5</f>
        <v>489400</v>
      </c>
    </row>
    <row r="103" spans="1:20" ht="15">
      <c r="A103" s="160"/>
      <c r="B103" s="161"/>
      <c r="C103" s="39" t="s">
        <v>291</v>
      </c>
      <c r="D103" s="9">
        <v>4510</v>
      </c>
      <c r="E103" s="9" t="s">
        <v>96</v>
      </c>
      <c r="F103" s="43">
        <v>157850</v>
      </c>
      <c r="G103" s="9"/>
      <c r="H103" s="9" t="s">
        <v>237</v>
      </c>
      <c r="I103" s="9">
        <v>2027</v>
      </c>
      <c r="J103" s="9"/>
      <c r="K103" s="9">
        <v>2023</v>
      </c>
      <c r="L103" s="9">
        <v>2023</v>
      </c>
      <c r="M103" s="9"/>
      <c r="N103" s="9">
        <v>2024</v>
      </c>
      <c r="O103" s="9"/>
      <c r="P103" s="43">
        <f>+$F$103/5</f>
        <v>31570</v>
      </c>
      <c r="Q103" s="43">
        <f>+$F$103/5</f>
        <v>31570</v>
      </c>
      <c r="R103" s="43">
        <f>+$F$103/5</f>
        <v>31570</v>
      </c>
      <c r="S103" s="43">
        <f>+$F$103/5</f>
        <v>31570</v>
      </c>
      <c r="T103" s="43">
        <f>+$F$103/5</f>
        <v>31570</v>
      </c>
    </row>
    <row r="104" spans="1:20" ht="15">
      <c r="A104" s="160"/>
      <c r="B104" s="161"/>
      <c r="C104" s="39" t="s">
        <v>248</v>
      </c>
      <c r="D104" s="9">
        <v>1990</v>
      </c>
      <c r="E104" s="9" t="s">
        <v>96</v>
      </c>
      <c r="F104" s="43">
        <v>52131</v>
      </c>
      <c r="G104" s="9"/>
      <c r="H104" s="9" t="s">
        <v>237</v>
      </c>
      <c r="I104" s="9">
        <v>2027</v>
      </c>
      <c r="J104" s="9"/>
      <c r="K104" s="9">
        <v>2023</v>
      </c>
      <c r="L104" s="9">
        <v>2023</v>
      </c>
      <c r="M104" s="9"/>
      <c r="N104" s="9">
        <v>2024</v>
      </c>
      <c r="O104" s="9"/>
      <c r="P104" s="43">
        <f>+$F$104/5</f>
        <v>10426.2</v>
      </c>
      <c r="Q104" s="43">
        <f>+$F$104/5</f>
        <v>10426.2</v>
      </c>
      <c r="R104" s="43">
        <f>+$F$104/5</f>
        <v>10426.2</v>
      </c>
      <c r="S104" s="43">
        <f>+$F$104/5</f>
        <v>10426.2</v>
      </c>
      <c r="T104" s="43">
        <f>+$F$104/5</f>
        <v>10426.2</v>
      </c>
    </row>
    <row r="105" spans="1:20" ht="15">
      <c r="A105" s="160"/>
      <c r="B105" s="161"/>
      <c r="C105" s="39" t="s">
        <v>296</v>
      </c>
      <c r="D105" s="9">
        <v>199</v>
      </c>
      <c r="E105" s="9" t="s">
        <v>10</v>
      </c>
      <c r="F105" s="43">
        <v>121400</v>
      </c>
      <c r="G105" s="9"/>
      <c r="H105" s="9" t="s">
        <v>237</v>
      </c>
      <c r="I105" s="9">
        <v>2027</v>
      </c>
      <c r="J105" s="9"/>
      <c r="K105" s="9">
        <v>2023</v>
      </c>
      <c r="L105" s="9">
        <v>2023</v>
      </c>
      <c r="M105" s="9"/>
      <c r="N105" s="9">
        <v>2024</v>
      </c>
      <c r="O105" s="9"/>
      <c r="P105" s="43">
        <f>+$F$105/5</f>
        <v>24280</v>
      </c>
      <c r="Q105" s="43">
        <f>+$F$105/5</f>
        <v>24280</v>
      </c>
      <c r="R105" s="43">
        <f>+$F$105/5</f>
        <v>24280</v>
      </c>
      <c r="S105" s="43">
        <f>+$F$105/5</f>
        <v>24280</v>
      </c>
      <c r="T105" s="43">
        <f>+$F$105/5</f>
        <v>24280</v>
      </c>
    </row>
    <row r="106" spans="1:20" ht="15">
      <c r="A106" s="160"/>
      <c r="B106" s="161"/>
      <c r="C106" s="39" t="s">
        <v>297</v>
      </c>
      <c r="D106" s="9">
        <v>42</v>
      </c>
      <c r="E106" s="9" t="s">
        <v>10</v>
      </c>
      <c r="F106" s="43">
        <v>20160</v>
      </c>
      <c r="G106" s="9"/>
      <c r="H106" s="9" t="s">
        <v>237</v>
      </c>
      <c r="I106" s="9">
        <v>2027</v>
      </c>
      <c r="J106" s="9"/>
      <c r="K106" s="9">
        <v>2023</v>
      </c>
      <c r="L106" s="9">
        <v>2023</v>
      </c>
      <c r="M106" s="9"/>
      <c r="N106" s="9">
        <v>2024</v>
      </c>
      <c r="O106" s="9"/>
      <c r="P106" s="43">
        <f>+$F$106/5</f>
        <v>4032</v>
      </c>
      <c r="Q106" s="43">
        <f>+$F$106/5</f>
        <v>4032</v>
      </c>
      <c r="R106" s="43">
        <f>+$F$106/5</f>
        <v>4032</v>
      </c>
      <c r="S106" s="43">
        <f>+$F$106/5</f>
        <v>4032</v>
      </c>
      <c r="T106" s="43">
        <f>+$F$106/5</f>
        <v>4032</v>
      </c>
    </row>
    <row r="107" spans="1:20" ht="15">
      <c r="A107" s="160"/>
      <c r="B107" s="161"/>
      <c r="C107" s="39" t="s">
        <v>298</v>
      </c>
      <c r="D107" s="9">
        <v>60</v>
      </c>
      <c r="E107" s="9" t="s">
        <v>10</v>
      </c>
      <c r="F107" s="43">
        <v>195000</v>
      </c>
      <c r="G107" s="9"/>
      <c r="H107" s="9" t="s">
        <v>237</v>
      </c>
      <c r="I107" s="9">
        <v>2027</v>
      </c>
      <c r="J107" s="9"/>
      <c r="K107" s="9">
        <v>2023</v>
      </c>
      <c r="L107" s="9">
        <v>2023</v>
      </c>
      <c r="M107" s="9"/>
      <c r="N107" s="9">
        <v>2024</v>
      </c>
      <c r="O107" s="9"/>
      <c r="P107" s="43">
        <f>+$F$107/5</f>
        <v>39000</v>
      </c>
      <c r="Q107" s="43">
        <f>+$F$107/5</f>
        <v>39000</v>
      </c>
      <c r="R107" s="43">
        <f>+$F$107/5</f>
        <v>39000</v>
      </c>
      <c r="S107" s="43">
        <f>+$F$107/5</f>
        <v>39000</v>
      </c>
      <c r="T107" s="43">
        <f>+$F$107/5</f>
        <v>39000</v>
      </c>
    </row>
    <row r="108" spans="1:20" ht="15">
      <c r="A108" s="160"/>
      <c r="B108" s="161"/>
      <c r="C108" s="39" t="s">
        <v>276</v>
      </c>
      <c r="D108" s="9" t="s">
        <v>54</v>
      </c>
      <c r="E108" s="9" t="s">
        <v>54</v>
      </c>
      <c r="F108" s="43">
        <v>9000</v>
      </c>
      <c r="G108" s="9"/>
      <c r="H108" s="9" t="s">
        <v>237</v>
      </c>
      <c r="I108" s="9">
        <v>2027</v>
      </c>
      <c r="J108" s="9"/>
      <c r="K108" s="9">
        <v>2023</v>
      </c>
      <c r="L108" s="9">
        <v>2023</v>
      </c>
      <c r="M108" s="9"/>
      <c r="N108" s="9">
        <v>2024</v>
      </c>
      <c r="O108" s="9"/>
      <c r="P108" s="43">
        <f>+$F$108/5</f>
        <v>1800</v>
      </c>
      <c r="Q108" s="43">
        <f>+$F$108/5</f>
        <v>1800</v>
      </c>
      <c r="R108" s="43">
        <f>+$F$108/5</f>
        <v>1800</v>
      </c>
      <c r="S108" s="43">
        <f>+$F$108/5</f>
        <v>1800</v>
      </c>
      <c r="T108" s="43">
        <f>+$F$108/5</f>
        <v>1800</v>
      </c>
    </row>
    <row r="109" spans="1:20" ht="15">
      <c r="A109" s="160"/>
      <c r="B109" s="161"/>
      <c r="C109" s="46" t="s">
        <v>258</v>
      </c>
      <c r="D109" s="9"/>
      <c r="E109" s="9"/>
      <c r="F109" s="43">
        <v>3386341</v>
      </c>
      <c r="G109" s="9"/>
      <c r="H109" s="9" t="s">
        <v>237</v>
      </c>
      <c r="I109" s="9">
        <v>2027</v>
      </c>
      <c r="J109" s="9"/>
      <c r="K109" s="9">
        <v>2023</v>
      </c>
      <c r="L109" s="9">
        <v>2023</v>
      </c>
      <c r="M109" s="9"/>
      <c r="N109" s="9">
        <v>2024</v>
      </c>
      <c r="O109" s="9"/>
      <c r="P109" s="43">
        <f>+$F$109/5</f>
        <v>677268.2</v>
      </c>
      <c r="Q109" s="43">
        <f>+$F$109/5</f>
        <v>677268.2</v>
      </c>
      <c r="R109" s="43">
        <f>+$F$109/5</f>
        <v>677268.2</v>
      </c>
      <c r="S109" s="43">
        <f>+$F$109/5</f>
        <v>677268.2</v>
      </c>
      <c r="T109" s="43">
        <f>+$F$109/5</f>
        <v>677268.2</v>
      </c>
    </row>
    <row r="110" spans="1:20" ht="15">
      <c r="A110" s="160">
        <v>10</v>
      </c>
      <c r="B110" s="161" t="s">
        <v>304</v>
      </c>
      <c r="C110" s="39" t="s">
        <v>305</v>
      </c>
      <c r="D110" s="9">
        <v>1</v>
      </c>
      <c r="E110" s="9" t="s">
        <v>10</v>
      </c>
      <c r="F110" s="43">
        <v>180100</v>
      </c>
      <c r="G110" s="9"/>
      <c r="H110" s="9" t="s">
        <v>237</v>
      </c>
      <c r="I110" s="9">
        <v>2027</v>
      </c>
      <c r="J110" s="9"/>
      <c r="K110" s="9">
        <v>2023</v>
      </c>
      <c r="L110" s="9">
        <v>2023</v>
      </c>
      <c r="M110" s="9"/>
      <c r="N110" s="9">
        <v>2024</v>
      </c>
      <c r="O110" s="9"/>
      <c r="P110" s="43">
        <f>+$F$110/5</f>
        <v>36020</v>
      </c>
      <c r="Q110" s="43">
        <f>+$F$110/5</f>
        <v>36020</v>
      </c>
      <c r="R110" s="43">
        <f>+$F$110/5</f>
        <v>36020</v>
      </c>
      <c r="S110" s="43">
        <f>+$F$110/5</f>
        <v>36020</v>
      </c>
      <c r="T110" s="43">
        <f>+$F$110/5</f>
        <v>36020</v>
      </c>
    </row>
    <row r="111" spans="1:20" ht="15">
      <c r="A111" s="160"/>
      <c r="B111" s="161"/>
      <c r="C111" s="39" t="s">
        <v>306</v>
      </c>
      <c r="D111" s="9">
        <v>1901</v>
      </c>
      <c r="E111" s="9" t="s">
        <v>96</v>
      </c>
      <c r="F111" s="43">
        <v>249682.6</v>
      </c>
      <c r="G111" s="9"/>
      <c r="H111" s="9" t="s">
        <v>237</v>
      </c>
      <c r="I111" s="9">
        <v>2027</v>
      </c>
      <c r="J111" s="9"/>
      <c r="K111" s="9">
        <v>2023</v>
      </c>
      <c r="L111" s="9">
        <v>2023</v>
      </c>
      <c r="M111" s="9"/>
      <c r="N111" s="9">
        <v>2024</v>
      </c>
      <c r="O111" s="9"/>
      <c r="P111" s="43">
        <f>+$F$111/5</f>
        <v>49936.520000000004</v>
      </c>
      <c r="Q111" s="43">
        <f>+$F$111/5</f>
        <v>49936.520000000004</v>
      </c>
      <c r="R111" s="43">
        <f>+$F$111/5</f>
        <v>49936.520000000004</v>
      </c>
      <c r="S111" s="43">
        <f>+$F$111/5</f>
        <v>49936.520000000004</v>
      </c>
      <c r="T111" s="43">
        <f>+$F$111/5</f>
        <v>49936.520000000004</v>
      </c>
    </row>
    <row r="112" spans="1:20" ht="15">
      <c r="A112" s="160"/>
      <c r="B112" s="161"/>
      <c r="C112" s="39" t="s">
        <v>307</v>
      </c>
      <c r="D112" s="9">
        <v>1</v>
      </c>
      <c r="E112" s="9" t="s">
        <v>10</v>
      </c>
      <c r="F112" s="43">
        <v>2155300</v>
      </c>
      <c r="G112" s="9"/>
      <c r="H112" s="9" t="s">
        <v>237</v>
      </c>
      <c r="I112" s="9">
        <v>2027</v>
      </c>
      <c r="J112" s="9"/>
      <c r="K112" s="9">
        <v>2023</v>
      </c>
      <c r="L112" s="9">
        <v>2023</v>
      </c>
      <c r="M112" s="9"/>
      <c r="N112" s="9">
        <v>2024</v>
      </c>
      <c r="O112" s="9"/>
      <c r="P112" s="43">
        <f>+$F$112/5</f>
        <v>431060</v>
      </c>
      <c r="Q112" s="43">
        <f>+$F$112/5</f>
        <v>431060</v>
      </c>
      <c r="R112" s="43">
        <f>+$F$112/5</f>
        <v>431060</v>
      </c>
      <c r="S112" s="43">
        <f>+$F$112/5</f>
        <v>431060</v>
      </c>
      <c r="T112" s="43">
        <f>+$F$112/5</f>
        <v>431060</v>
      </c>
    </row>
    <row r="113" spans="1:20" ht="15">
      <c r="A113" s="160"/>
      <c r="B113" s="161"/>
      <c r="C113" s="39" t="s">
        <v>308</v>
      </c>
      <c r="D113" s="9">
        <v>1</v>
      </c>
      <c r="E113" s="9" t="s">
        <v>10</v>
      </c>
      <c r="F113" s="43">
        <v>117600</v>
      </c>
      <c r="G113" s="9"/>
      <c r="H113" s="9" t="s">
        <v>237</v>
      </c>
      <c r="I113" s="9">
        <v>2027</v>
      </c>
      <c r="J113" s="9"/>
      <c r="K113" s="9">
        <v>2023</v>
      </c>
      <c r="L113" s="9">
        <v>2023</v>
      </c>
      <c r="M113" s="9"/>
      <c r="N113" s="9">
        <v>2024</v>
      </c>
      <c r="O113" s="9"/>
      <c r="P113" s="43">
        <f>+$F$113/5</f>
        <v>23520</v>
      </c>
      <c r="Q113" s="43">
        <f>+$F$113/5</f>
        <v>23520</v>
      </c>
      <c r="R113" s="43">
        <f>+$F$113/5</f>
        <v>23520</v>
      </c>
      <c r="S113" s="43">
        <f>+$F$113/5</f>
        <v>23520</v>
      </c>
      <c r="T113" s="43">
        <f>+$F$113/5</f>
        <v>23520</v>
      </c>
    </row>
    <row r="114" spans="1:20" ht="15">
      <c r="A114" s="160"/>
      <c r="B114" s="161"/>
      <c r="C114" s="39" t="s">
        <v>309</v>
      </c>
      <c r="D114" s="9">
        <v>1927</v>
      </c>
      <c r="E114" s="9" t="s">
        <v>96</v>
      </c>
      <c r="F114" s="43">
        <v>434488.19999999995</v>
      </c>
      <c r="G114" s="9"/>
      <c r="H114" s="9" t="s">
        <v>237</v>
      </c>
      <c r="I114" s="9">
        <v>2027</v>
      </c>
      <c r="J114" s="9"/>
      <c r="K114" s="9">
        <v>2023</v>
      </c>
      <c r="L114" s="9">
        <v>2023</v>
      </c>
      <c r="M114" s="9"/>
      <c r="N114" s="9">
        <v>2024</v>
      </c>
      <c r="O114" s="9"/>
      <c r="P114" s="43">
        <f>+$F$114/5</f>
        <v>86897.63999999998</v>
      </c>
      <c r="Q114" s="43">
        <f>+$F$114/5</f>
        <v>86897.63999999998</v>
      </c>
      <c r="R114" s="43">
        <f>+$F$114/5</f>
        <v>86897.63999999998</v>
      </c>
      <c r="S114" s="43">
        <f>+$F$114/5</f>
        <v>86897.63999999998</v>
      </c>
      <c r="T114" s="43">
        <f>+$F$114/5</f>
        <v>86897.63999999998</v>
      </c>
    </row>
    <row r="115" spans="1:20" ht="15">
      <c r="A115" s="160"/>
      <c r="B115" s="161"/>
      <c r="C115" s="39" t="s">
        <v>310</v>
      </c>
      <c r="D115" s="9">
        <v>5208</v>
      </c>
      <c r="E115" s="9" t="s">
        <v>96</v>
      </c>
      <c r="F115" s="43">
        <v>581898.4</v>
      </c>
      <c r="G115" s="9"/>
      <c r="H115" s="9" t="s">
        <v>237</v>
      </c>
      <c r="I115" s="9">
        <v>2027</v>
      </c>
      <c r="J115" s="9"/>
      <c r="K115" s="9">
        <v>2023</v>
      </c>
      <c r="L115" s="9">
        <v>2023</v>
      </c>
      <c r="M115" s="9"/>
      <c r="N115" s="9">
        <v>2024</v>
      </c>
      <c r="O115" s="9"/>
      <c r="P115" s="43">
        <f>+$F$115/5</f>
        <v>116379.68000000001</v>
      </c>
      <c r="Q115" s="43">
        <f>+$F$115/5</f>
        <v>116379.68000000001</v>
      </c>
      <c r="R115" s="43">
        <f>+$F$115/5</f>
        <v>116379.68000000001</v>
      </c>
      <c r="S115" s="43">
        <f>+$F$115/5</f>
        <v>116379.68000000001</v>
      </c>
      <c r="T115" s="43">
        <f>+$F$115/5</f>
        <v>116379.68000000001</v>
      </c>
    </row>
    <row r="116" spans="1:20" ht="15">
      <c r="A116" s="160"/>
      <c r="B116" s="161"/>
      <c r="C116" s="39" t="s">
        <v>311</v>
      </c>
      <c r="D116" s="9">
        <v>1</v>
      </c>
      <c r="E116" s="9" t="s">
        <v>10</v>
      </c>
      <c r="F116" s="43">
        <v>365800</v>
      </c>
      <c r="G116" s="9"/>
      <c r="H116" s="9" t="s">
        <v>237</v>
      </c>
      <c r="I116" s="9">
        <v>2027</v>
      </c>
      <c r="J116" s="9"/>
      <c r="K116" s="9">
        <v>2023</v>
      </c>
      <c r="L116" s="9">
        <v>2023</v>
      </c>
      <c r="M116" s="9"/>
      <c r="N116" s="9">
        <v>2024</v>
      </c>
      <c r="O116" s="9"/>
      <c r="P116" s="43">
        <f>+$F$116/5</f>
        <v>73160</v>
      </c>
      <c r="Q116" s="43">
        <f>+$F$116/5</f>
        <v>73160</v>
      </c>
      <c r="R116" s="43">
        <f>+$F$116/5</f>
        <v>73160</v>
      </c>
      <c r="S116" s="43">
        <f>+$F$116/5</f>
        <v>73160</v>
      </c>
      <c r="T116" s="43">
        <f>+$F$116/5</f>
        <v>73160</v>
      </c>
    </row>
    <row r="117" spans="1:20" ht="30">
      <c r="A117" s="160"/>
      <c r="B117" s="161"/>
      <c r="C117" s="42" t="s">
        <v>312</v>
      </c>
      <c r="D117" s="9">
        <v>2</v>
      </c>
      <c r="E117" s="9" t="s">
        <v>10</v>
      </c>
      <c r="F117" s="43">
        <v>200900</v>
      </c>
      <c r="G117" s="9"/>
      <c r="H117" s="9" t="s">
        <v>237</v>
      </c>
      <c r="I117" s="9">
        <v>2027</v>
      </c>
      <c r="J117" s="9"/>
      <c r="K117" s="9">
        <v>2023</v>
      </c>
      <c r="L117" s="9">
        <v>2023</v>
      </c>
      <c r="M117" s="9"/>
      <c r="N117" s="9">
        <v>2024</v>
      </c>
      <c r="O117" s="9"/>
      <c r="P117" s="43">
        <f>+$F$117/5</f>
        <v>40180</v>
      </c>
      <c r="Q117" s="43">
        <f>+$F$117/5</f>
        <v>40180</v>
      </c>
      <c r="R117" s="43">
        <f>+$F$117/5</f>
        <v>40180</v>
      </c>
      <c r="S117" s="43">
        <f>+$F$117/5</f>
        <v>40180</v>
      </c>
      <c r="T117" s="43">
        <f>+$F$117/5</f>
        <v>40180</v>
      </c>
    </row>
    <row r="118" spans="1:20" ht="15">
      <c r="A118" s="160"/>
      <c r="B118" s="161"/>
      <c r="C118" s="46" t="s">
        <v>258</v>
      </c>
      <c r="D118" s="9"/>
      <c r="E118" s="9"/>
      <c r="F118" s="43">
        <v>4285769.199999999</v>
      </c>
      <c r="G118" s="9"/>
      <c r="H118" s="9" t="s">
        <v>237</v>
      </c>
      <c r="I118" s="9">
        <v>2027</v>
      </c>
      <c r="J118" s="9"/>
      <c r="K118" s="9">
        <v>2023</v>
      </c>
      <c r="L118" s="9">
        <v>2023</v>
      </c>
      <c r="M118" s="9"/>
      <c r="N118" s="9">
        <v>2024</v>
      </c>
      <c r="O118" s="9"/>
      <c r="P118" s="43">
        <f>+$F$118/5</f>
        <v>857153.8399999999</v>
      </c>
      <c r="Q118" s="43">
        <f>+$F$118/5</f>
        <v>857153.8399999999</v>
      </c>
      <c r="R118" s="43">
        <f>+$F$118/5</f>
        <v>857153.8399999999</v>
      </c>
      <c r="S118" s="43">
        <f>+$F$118/5</f>
        <v>857153.8399999999</v>
      </c>
      <c r="T118" s="43">
        <f>+$F$118/5</f>
        <v>857153.8399999999</v>
      </c>
    </row>
    <row r="119" spans="1:20" ht="15">
      <c r="A119" s="123">
        <v>11</v>
      </c>
      <c r="B119" s="168" t="s">
        <v>313</v>
      </c>
      <c r="C119" s="39" t="s">
        <v>314</v>
      </c>
      <c r="D119" s="9">
        <v>8226</v>
      </c>
      <c r="E119" s="9" t="s">
        <v>96</v>
      </c>
      <c r="F119" s="43">
        <v>922034.7999999999</v>
      </c>
      <c r="G119" s="9"/>
      <c r="H119" s="9" t="s">
        <v>237</v>
      </c>
      <c r="I119" s="9">
        <v>2027</v>
      </c>
      <c r="J119" s="9"/>
      <c r="K119" s="9">
        <v>2023</v>
      </c>
      <c r="L119" s="9">
        <v>2023</v>
      </c>
      <c r="M119" s="9"/>
      <c r="N119" s="9">
        <v>2024</v>
      </c>
      <c r="O119" s="9"/>
      <c r="P119" s="43">
        <f>+$F$119/5</f>
        <v>184406.96</v>
      </c>
      <c r="Q119" s="43">
        <f>+$F$119/5</f>
        <v>184406.96</v>
      </c>
      <c r="R119" s="43">
        <f>+$F$119/5</f>
        <v>184406.96</v>
      </c>
      <c r="S119" s="43">
        <f>+$F$119/5</f>
        <v>184406.96</v>
      </c>
      <c r="T119" s="43">
        <f>+$F$119/5</f>
        <v>184406.96</v>
      </c>
    </row>
    <row r="120" spans="1:20" ht="15">
      <c r="A120" s="123"/>
      <c r="B120" s="168"/>
      <c r="C120" s="39" t="s">
        <v>258</v>
      </c>
      <c r="D120" s="9"/>
      <c r="E120" s="9"/>
      <c r="F120" s="43">
        <f>SUM(F119)</f>
        <v>922034.7999999999</v>
      </c>
      <c r="G120" s="9"/>
      <c r="H120" s="9" t="s">
        <v>237</v>
      </c>
      <c r="I120" s="9">
        <v>2027</v>
      </c>
      <c r="J120" s="9"/>
      <c r="K120" s="9">
        <v>2023</v>
      </c>
      <c r="L120" s="9">
        <v>2023</v>
      </c>
      <c r="M120" s="9"/>
      <c r="N120" s="9">
        <v>2024</v>
      </c>
      <c r="O120" s="9"/>
      <c r="P120" s="43">
        <f>+$F$120/5</f>
        <v>184406.96</v>
      </c>
      <c r="Q120" s="43">
        <f>+$F$120/5</f>
        <v>184406.96</v>
      </c>
      <c r="R120" s="43">
        <f>+$F$120/5</f>
        <v>184406.96</v>
      </c>
      <c r="S120" s="43">
        <f>+$F$120/5</f>
        <v>184406.96</v>
      </c>
      <c r="T120" s="43">
        <f>+$F$120/5</f>
        <v>184406.96</v>
      </c>
    </row>
    <row r="121" spans="1:20" ht="15">
      <c r="A121" s="160">
        <v>12</v>
      </c>
      <c r="B121" s="161" t="s">
        <v>71</v>
      </c>
      <c r="C121" s="39" t="s">
        <v>315</v>
      </c>
      <c r="D121" s="9">
        <v>1</v>
      </c>
      <c r="E121" s="9" t="s">
        <v>10</v>
      </c>
      <c r="F121" s="43">
        <v>800438.6</v>
      </c>
      <c r="G121" s="9"/>
      <c r="H121" s="9" t="s">
        <v>237</v>
      </c>
      <c r="I121" s="9">
        <v>2027</v>
      </c>
      <c r="J121" s="9"/>
      <c r="K121" s="9">
        <v>2023</v>
      </c>
      <c r="L121" s="9">
        <v>2023</v>
      </c>
      <c r="M121" s="9"/>
      <c r="N121" s="9">
        <v>2024</v>
      </c>
      <c r="O121" s="9"/>
      <c r="P121" s="43">
        <f>+$F$121/5</f>
        <v>160087.72</v>
      </c>
      <c r="Q121" s="43">
        <f>+$F$121/5</f>
        <v>160087.72</v>
      </c>
      <c r="R121" s="43">
        <f>+$F$121/5</f>
        <v>160087.72</v>
      </c>
      <c r="S121" s="43">
        <f>+$F$121/5</f>
        <v>160087.72</v>
      </c>
      <c r="T121" s="43">
        <f>+$F$121/5</f>
        <v>160087.72</v>
      </c>
    </row>
    <row r="122" spans="1:20" ht="15">
      <c r="A122" s="160"/>
      <c r="B122" s="161"/>
      <c r="C122" s="39" t="s">
        <v>316</v>
      </c>
      <c r="D122" s="9">
        <v>3866</v>
      </c>
      <c r="E122" s="9" t="s">
        <v>96</v>
      </c>
      <c r="F122" s="43">
        <v>398103.8</v>
      </c>
      <c r="G122" s="9"/>
      <c r="H122" s="9" t="s">
        <v>237</v>
      </c>
      <c r="I122" s="9">
        <v>2027</v>
      </c>
      <c r="J122" s="9"/>
      <c r="K122" s="9">
        <v>2023</v>
      </c>
      <c r="L122" s="9">
        <v>2023</v>
      </c>
      <c r="M122" s="9"/>
      <c r="N122" s="9">
        <v>2024</v>
      </c>
      <c r="O122" s="9"/>
      <c r="P122" s="43">
        <f>+$F$122/5</f>
        <v>79620.76</v>
      </c>
      <c r="Q122" s="43">
        <f>+$F$122/5</f>
        <v>79620.76</v>
      </c>
      <c r="R122" s="43">
        <f>+$F$122/5</f>
        <v>79620.76</v>
      </c>
      <c r="S122" s="43">
        <f>+$F$122/5</f>
        <v>79620.76</v>
      </c>
      <c r="T122" s="43">
        <f>+$F$122/5</f>
        <v>79620.76</v>
      </c>
    </row>
    <row r="123" spans="1:20" ht="15">
      <c r="A123" s="160"/>
      <c r="B123" s="161"/>
      <c r="C123" s="39" t="s">
        <v>317</v>
      </c>
      <c r="D123" s="9">
        <v>1</v>
      </c>
      <c r="E123" s="9" t="s">
        <v>10</v>
      </c>
      <c r="F123" s="43">
        <v>259300</v>
      </c>
      <c r="G123" s="9"/>
      <c r="H123" s="9" t="s">
        <v>237</v>
      </c>
      <c r="I123" s="9">
        <v>2027</v>
      </c>
      <c r="J123" s="9"/>
      <c r="K123" s="9">
        <v>2023</v>
      </c>
      <c r="L123" s="9">
        <v>2023</v>
      </c>
      <c r="M123" s="9"/>
      <c r="N123" s="9">
        <v>2024</v>
      </c>
      <c r="O123" s="9"/>
      <c r="P123" s="43">
        <f>+$F$123/5</f>
        <v>51860</v>
      </c>
      <c r="Q123" s="43">
        <f>+$F$123/5</f>
        <v>51860</v>
      </c>
      <c r="R123" s="43">
        <f>+$F$123/5</f>
        <v>51860</v>
      </c>
      <c r="S123" s="43">
        <f>+$F$123/5</f>
        <v>51860</v>
      </c>
      <c r="T123" s="43">
        <f>+$F$123/5</f>
        <v>51860</v>
      </c>
    </row>
    <row r="124" spans="1:20" ht="15">
      <c r="A124" s="160"/>
      <c r="B124" s="161"/>
      <c r="C124" s="39" t="s">
        <v>318</v>
      </c>
      <c r="D124" s="9">
        <v>3</v>
      </c>
      <c r="E124" s="9" t="s">
        <v>10</v>
      </c>
      <c r="F124" s="43">
        <v>311000</v>
      </c>
      <c r="G124" s="9"/>
      <c r="H124" s="9" t="s">
        <v>237</v>
      </c>
      <c r="I124" s="9">
        <v>2027</v>
      </c>
      <c r="J124" s="9"/>
      <c r="K124" s="9">
        <v>2023</v>
      </c>
      <c r="L124" s="9">
        <v>2023</v>
      </c>
      <c r="M124" s="9"/>
      <c r="N124" s="9">
        <v>2024</v>
      </c>
      <c r="O124" s="9"/>
      <c r="P124" s="43">
        <f>+$F$124/5</f>
        <v>62200</v>
      </c>
      <c r="Q124" s="43">
        <f>+$F$124/5</f>
        <v>62200</v>
      </c>
      <c r="R124" s="43">
        <f>+$F$124/5</f>
        <v>62200</v>
      </c>
      <c r="S124" s="43">
        <f>+$F$124/5</f>
        <v>62200</v>
      </c>
      <c r="T124" s="43">
        <f>+$F$124/5</f>
        <v>62200</v>
      </c>
    </row>
    <row r="125" spans="1:20" ht="15">
      <c r="A125" s="160"/>
      <c r="B125" s="161"/>
      <c r="C125" s="39" t="s">
        <v>319</v>
      </c>
      <c r="D125" s="9">
        <v>1325</v>
      </c>
      <c r="E125" s="9" t="s">
        <v>96</v>
      </c>
      <c r="F125" s="43">
        <v>128275</v>
      </c>
      <c r="G125" s="9"/>
      <c r="H125" s="9" t="s">
        <v>237</v>
      </c>
      <c r="I125" s="9">
        <v>2027</v>
      </c>
      <c r="J125" s="9"/>
      <c r="K125" s="9">
        <v>2023</v>
      </c>
      <c r="L125" s="9">
        <v>2023</v>
      </c>
      <c r="M125" s="9"/>
      <c r="N125" s="9">
        <v>2024</v>
      </c>
      <c r="O125" s="9"/>
      <c r="P125" s="43">
        <f>+$F$125/5</f>
        <v>25655</v>
      </c>
      <c r="Q125" s="43">
        <f>+$F$125/5</f>
        <v>25655</v>
      </c>
      <c r="R125" s="43">
        <f>+$F$125/5</f>
        <v>25655</v>
      </c>
      <c r="S125" s="43">
        <f>+$F$125/5</f>
        <v>25655</v>
      </c>
      <c r="T125" s="43">
        <f>+$F$125/5</f>
        <v>25655</v>
      </c>
    </row>
    <row r="126" spans="1:20" ht="15">
      <c r="A126" s="160"/>
      <c r="B126" s="161"/>
      <c r="C126" s="39" t="s">
        <v>248</v>
      </c>
      <c r="D126" s="9">
        <v>520</v>
      </c>
      <c r="E126" s="9" t="s">
        <v>96</v>
      </c>
      <c r="F126" s="43">
        <v>25844</v>
      </c>
      <c r="G126" s="9"/>
      <c r="H126" s="9" t="s">
        <v>237</v>
      </c>
      <c r="I126" s="9">
        <v>2027</v>
      </c>
      <c r="J126" s="9"/>
      <c r="K126" s="9">
        <v>2023</v>
      </c>
      <c r="L126" s="9">
        <v>2023</v>
      </c>
      <c r="M126" s="9"/>
      <c r="N126" s="9">
        <v>2024</v>
      </c>
      <c r="O126" s="9"/>
      <c r="P126" s="43">
        <f>+$F$126/5</f>
        <v>5168.8</v>
      </c>
      <c r="Q126" s="43">
        <f>+$F$126/5</f>
        <v>5168.8</v>
      </c>
      <c r="R126" s="43">
        <f>+$F$126/5</f>
        <v>5168.8</v>
      </c>
      <c r="S126" s="43">
        <f>+$F$126/5</f>
        <v>5168.8</v>
      </c>
      <c r="T126" s="43">
        <f>+$F$126/5</f>
        <v>5168.8</v>
      </c>
    </row>
    <row r="127" spans="1:20" ht="15">
      <c r="A127" s="160"/>
      <c r="B127" s="161"/>
      <c r="C127" s="39" t="s">
        <v>249</v>
      </c>
      <c r="D127" s="9">
        <v>65</v>
      </c>
      <c r="E127" s="9" t="s">
        <v>10</v>
      </c>
      <c r="F127" s="43">
        <v>39000</v>
      </c>
      <c r="G127" s="9"/>
      <c r="H127" s="9" t="s">
        <v>237</v>
      </c>
      <c r="I127" s="9">
        <v>2027</v>
      </c>
      <c r="J127" s="9"/>
      <c r="K127" s="9">
        <v>2023</v>
      </c>
      <c r="L127" s="9">
        <v>2023</v>
      </c>
      <c r="M127" s="9"/>
      <c r="N127" s="9">
        <v>2024</v>
      </c>
      <c r="O127" s="9"/>
      <c r="P127" s="43">
        <f>+$F$127/5</f>
        <v>7800</v>
      </c>
      <c r="Q127" s="43">
        <f>+$F$127/5</f>
        <v>7800</v>
      </c>
      <c r="R127" s="43">
        <f>+$F$127/5</f>
        <v>7800</v>
      </c>
      <c r="S127" s="43">
        <f>+$F$127/5</f>
        <v>7800</v>
      </c>
      <c r="T127" s="43">
        <f>+$F$127/5</f>
        <v>7800</v>
      </c>
    </row>
    <row r="128" spans="1:20" ht="15">
      <c r="A128" s="160"/>
      <c r="B128" s="161"/>
      <c r="C128" s="39" t="s">
        <v>320</v>
      </c>
      <c r="D128" s="9">
        <v>3436</v>
      </c>
      <c r="E128" s="9" t="s">
        <v>96</v>
      </c>
      <c r="F128" s="43">
        <v>501005</v>
      </c>
      <c r="G128" s="9"/>
      <c r="H128" s="9" t="s">
        <v>237</v>
      </c>
      <c r="I128" s="9">
        <v>2027</v>
      </c>
      <c r="J128" s="9"/>
      <c r="K128" s="9">
        <v>2023</v>
      </c>
      <c r="L128" s="9">
        <v>2023</v>
      </c>
      <c r="M128" s="9"/>
      <c r="N128" s="9">
        <v>2024</v>
      </c>
      <c r="O128" s="9"/>
      <c r="P128" s="43">
        <f>+$F$128/5</f>
        <v>100201</v>
      </c>
      <c r="Q128" s="43">
        <f>+$F$128/5</f>
        <v>100201</v>
      </c>
      <c r="R128" s="43">
        <f>+$F$128/5</f>
        <v>100201</v>
      </c>
      <c r="S128" s="43">
        <f>+$F$128/5</f>
        <v>100201</v>
      </c>
      <c r="T128" s="43">
        <f>+$F$128/5</f>
        <v>100201</v>
      </c>
    </row>
    <row r="129" spans="1:20" ht="15">
      <c r="A129" s="160"/>
      <c r="B129" s="161"/>
      <c r="C129" s="39" t="s">
        <v>321</v>
      </c>
      <c r="D129" s="9">
        <v>1</v>
      </c>
      <c r="E129" s="9" t="s">
        <v>10</v>
      </c>
      <c r="F129" s="43">
        <v>24500</v>
      </c>
      <c r="G129" s="9"/>
      <c r="H129" s="9" t="s">
        <v>237</v>
      </c>
      <c r="I129" s="9">
        <v>2027</v>
      </c>
      <c r="J129" s="9"/>
      <c r="K129" s="9">
        <v>2023</v>
      </c>
      <c r="L129" s="9">
        <v>2023</v>
      </c>
      <c r="M129" s="9"/>
      <c r="N129" s="9">
        <v>2024</v>
      </c>
      <c r="O129" s="9"/>
      <c r="P129" s="43">
        <f>+$F$129/5</f>
        <v>4900</v>
      </c>
      <c r="Q129" s="43">
        <f>+$F$129/5</f>
        <v>4900</v>
      </c>
      <c r="R129" s="43">
        <f>+$F$129/5</f>
        <v>4900</v>
      </c>
      <c r="S129" s="43">
        <f>+$F$129/5</f>
        <v>4900</v>
      </c>
      <c r="T129" s="43">
        <f>+$F$129/5</f>
        <v>4900</v>
      </c>
    </row>
    <row r="130" spans="1:20" ht="15">
      <c r="A130" s="160"/>
      <c r="B130" s="161"/>
      <c r="C130" s="39" t="s">
        <v>322</v>
      </c>
      <c r="D130" s="9">
        <v>1384</v>
      </c>
      <c r="E130" s="9" t="s">
        <v>96</v>
      </c>
      <c r="F130" s="43">
        <v>138807.6</v>
      </c>
      <c r="G130" s="9"/>
      <c r="H130" s="9" t="s">
        <v>237</v>
      </c>
      <c r="I130" s="9">
        <v>2027</v>
      </c>
      <c r="J130" s="9"/>
      <c r="K130" s="9">
        <v>2023</v>
      </c>
      <c r="L130" s="9">
        <v>2023</v>
      </c>
      <c r="M130" s="9"/>
      <c r="N130" s="9">
        <v>2024</v>
      </c>
      <c r="O130" s="9"/>
      <c r="P130" s="43">
        <f>+$F$130/5</f>
        <v>27761.52</v>
      </c>
      <c r="Q130" s="43">
        <f>+$F$130/5</f>
        <v>27761.52</v>
      </c>
      <c r="R130" s="43">
        <f>+$F$130/5</f>
        <v>27761.52</v>
      </c>
      <c r="S130" s="43">
        <f>+$F$130/5</f>
        <v>27761.52</v>
      </c>
      <c r="T130" s="43">
        <f>+$F$130/5</f>
        <v>27761.52</v>
      </c>
    </row>
    <row r="131" spans="1:20" ht="15">
      <c r="A131" s="160"/>
      <c r="B131" s="161"/>
      <c r="C131" s="46" t="s">
        <v>258</v>
      </c>
      <c r="D131" s="9"/>
      <c r="E131" s="9"/>
      <c r="F131" s="43">
        <v>2626274</v>
      </c>
      <c r="G131" s="9"/>
      <c r="H131" s="9" t="s">
        <v>237</v>
      </c>
      <c r="I131" s="9">
        <v>2027</v>
      </c>
      <c r="J131" s="9"/>
      <c r="K131" s="9">
        <v>2023</v>
      </c>
      <c r="L131" s="9">
        <v>2023</v>
      </c>
      <c r="M131" s="9"/>
      <c r="N131" s="9">
        <v>2024</v>
      </c>
      <c r="O131" s="9"/>
      <c r="P131" s="43">
        <f>+$F$131/5</f>
        <v>525254.8</v>
      </c>
      <c r="Q131" s="43">
        <f>+$F$131/5</f>
        <v>525254.8</v>
      </c>
      <c r="R131" s="43">
        <f>+$F$131/5</f>
        <v>525254.8</v>
      </c>
      <c r="S131" s="43">
        <f>+$F$131/5</f>
        <v>525254.8</v>
      </c>
      <c r="T131" s="43">
        <f>+$F$131/5</f>
        <v>525254.8</v>
      </c>
    </row>
    <row r="132" spans="1:20" ht="15">
      <c r="A132" s="160">
        <v>13</v>
      </c>
      <c r="B132" s="161" t="s">
        <v>323</v>
      </c>
      <c r="C132" s="39" t="s">
        <v>324</v>
      </c>
      <c r="D132" s="9">
        <v>1</v>
      </c>
      <c r="E132" s="9" t="s">
        <v>10</v>
      </c>
      <c r="F132" s="43">
        <v>548300</v>
      </c>
      <c r="G132" s="9"/>
      <c r="H132" s="9" t="s">
        <v>237</v>
      </c>
      <c r="I132" s="9">
        <v>2027</v>
      </c>
      <c r="J132" s="9"/>
      <c r="K132" s="9">
        <v>2023</v>
      </c>
      <c r="L132" s="9">
        <v>2023</v>
      </c>
      <c r="M132" s="9"/>
      <c r="N132" s="9">
        <v>2024</v>
      </c>
      <c r="O132" s="9"/>
      <c r="P132" s="43">
        <f>+$F$132/5</f>
        <v>109660</v>
      </c>
      <c r="Q132" s="43">
        <f>+$F$132/5</f>
        <v>109660</v>
      </c>
      <c r="R132" s="43">
        <f>+$F$132/5</f>
        <v>109660</v>
      </c>
      <c r="S132" s="43">
        <f>+$F$132/5</f>
        <v>109660</v>
      </c>
      <c r="T132" s="43">
        <f>+$F$132/5</f>
        <v>109660</v>
      </c>
    </row>
    <row r="133" spans="1:20" ht="15">
      <c r="A133" s="160"/>
      <c r="B133" s="161"/>
      <c r="C133" s="39" t="s">
        <v>325</v>
      </c>
      <c r="D133" s="9">
        <v>3</v>
      </c>
      <c r="E133" s="9" t="s">
        <v>10</v>
      </c>
      <c r="F133" s="43">
        <v>241400</v>
      </c>
      <c r="G133" s="9"/>
      <c r="H133" s="9" t="s">
        <v>237</v>
      </c>
      <c r="I133" s="9">
        <v>2027</v>
      </c>
      <c r="J133" s="9"/>
      <c r="K133" s="9">
        <v>2023</v>
      </c>
      <c r="L133" s="9">
        <v>2023</v>
      </c>
      <c r="M133" s="9"/>
      <c r="N133" s="9">
        <v>2024</v>
      </c>
      <c r="O133" s="9"/>
      <c r="P133" s="43">
        <f>+$F$133/5</f>
        <v>48280</v>
      </c>
      <c r="Q133" s="43">
        <f>+$F$133/5</f>
        <v>48280</v>
      </c>
      <c r="R133" s="43">
        <f>+$F$133/5</f>
        <v>48280</v>
      </c>
      <c r="S133" s="43">
        <f>+$F$133/5</f>
        <v>48280</v>
      </c>
      <c r="T133" s="43">
        <f>+$F$133/5</f>
        <v>48280</v>
      </c>
    </row>
    <row r="134" spans="1:20" ht="15">
      <c r="A134" s="160"/>
      <c r="B134" s="161"/>
      <c r="C134" s="39" t="s">
        <v>322</v>
      </c>
      <c r="D134" s="9">
        <v>340</v>
      </c>
      <c r="E134" s="9" t="s">
        <v>96</v>
      </c>
      <c r="F134" s="43">
        <v>24106</v>
      </c>
      <c r="G134" s="9"/>
      <c r="H134" s="9" t="s">
        <v>237</v>
      </c>
      <c r="I134" s="9">
        <v>2027</v>
      </c>
      <c r="J134" s="9"/>
      <c r="K134" s="9">
        <v>2023</v>
      </c>
      <c r="L134" s="9">
        <v>2023</v>
      </c>
      <c r="M134" s="9"/>
      <c r="N134" s="9">
        <v>2024</v>
      </c>
      <c r="O134" s="9"/>
      <c r="P134" s="43">
        <f>+$F$134/5</f>
        <v>4821.2</v>
      </c>
      <c r="Q134" s="43">
        <f>+$F$134/5</f>
        <v>4821.2</v>
      </c>
      <c r="R134" s="43">
        <f>+$F$134/5</f>
        <v>4821.2</v>
      </c>
      <c r="S134" s="43">
        <f>+$F$134/5</f>
        <v>4821.2</v>
      </c>
      <c r="T134" s="43">
        <f>+$F$134/5</f>
        <v>4821.2</v>
      </c>
    </row>
    <row r="135" spans="1:20" ht="15">
      <c r="A135" s="160"/>
      <c r="B135" s="161"/>
      <c r="C135" s="39" t="s">
        <v>326</v>
      </c>
      <c r="D135" s="9">
        <v>1</v>
      </c>
      <c r="E135" s="9" t="s">
        <v>10</v>
      </c>
      <c r="F135" s="43">
        <v>26500</v>
      </c>
      <c r="G135" s="9"/>
      <c r="H135" s="9" t="s">
        <v>237</v>
      </c>
      <c r="I135" s="9">
        <v>2027</v>
      </c>
      <c r="J135" s="9"/>
      <c r="K135" s="9">
        <v>2023</v>
      </c>
      <c r="L135" s="9">
        <v>2023</v>
      </c>
      <c r="M135" s="9"/>
      <c r="N135" s="9">
        <v>2024</v>
      </c>
      <c r="O135" s="9"/>
      <c r="P135" s="43">
        <f>+$F$135/5</f>
        <v>5300</v>
      </c>
      <c r="Q135" s="43">
        <f>+$F$135/5</f>
        <v>5300</v>
      </c>
      <c r="R135" s="43">
        <f>+$F$135/5</f>
        <v>5300</v>
      </c>
      <c r="S135" s="43">
        <f>+$F$135/5</f>
        <v>5300</v>
      </c>
      <c r="T135" s="43">
        <f>+$F$135/5</f>
        <v>5300</v>
      </c>
    </row>
    <row r="136" spans="1:20" ht="15">
      <c r="A136" s="160"/>
      <c r="B136" s="161"/>
      <c r="C136" s="39" t="s">
        <v>327</v>
      </c>
      <c r="D136" s="9">
        <v>1</v>
      </c>
      <c r="E136" s="9" t="s">
        <v>10</v>
      </c>
      <c r="F136" s="43">
        <v>257200</v>
      </c>
      <c r="G136" s="9"/>
      <c r="H136" s="9" t="s">
        <v>237</v>
      </c>
      <c r="I136" s="9">
        <v>2027</v>
      </c>
      <c r="J136" s="9"/>
      <c r="K136" s="9">
        <v>2023</v>
      </c>
      <c r="L136" s="9">
        <v>2023</v>
      </c>
      <c r="M136" s="9"/>
      <c r="N136" s="9">
        <v>2024</v>
      </c>
      <c r="O136" s="9"/>
      <c r="P136" s="43">
        <f>+$F$136/5</f>
        <v>51440</v>
      </c>
      <c r="Q136" s="43">
        <f>+$F$136/5</f>
        <v>51440</v>
      </c>
      <c r="R136" s="43">
        <f>+$F$136/5</f>
        <v>51440</v>
      </c>
      <c r="S136" s="43">
        <f>+$F$136/5</f>
        <v>51440</v>
      </c>
      <c r="T136" s="43">
        <f>+$F$136/5</f>
        <v>51440</v>
      </c>
    </row>
    <row r="137" spans="1:20" ht="15">
      <c r="A137" s="160"/>
      <c r="B137" s="161"/>
      <c r="C137" s="39" t="s">
        <v>328</v>
      </c>
      <c r="D137" s="9">
        <v>2</v>
      </c>
      <c r="E137" s="9" t="s">
        <v>10</v>
      </c>
      <c r="F137" s="43">
        <v>155600</v>
      </c>
      <c r="G137" s="9"/>
      <c r="H137" s="9" t="s">
        <v>237</v>
      </c>
      <c r="I137" s="9">
        <v>2027</v>
      </c>
      <c r="J137" s="9"/>
      <c r="K137" s="9">
        <v>2023</v>
      </c>
      <c r="L137" s="9">
        <v>2023</v>
      </c>
      <c r="M137" s="9"/>
      <c r="N137" s="9">
        <v>2024</v>
      </c>
      <c r="O137" s="9"/>
      <c r="P137" s="43">
        <f>+$F$137/5</f>
        <v>31120</v>
      </c>
      <c r="Q137" s="43">
        <f>+$F$137/5</f>
        <v>31120</v>
      </c>
      <c r="R137" s="43">
        <f>+$F$137/5</f>
        <v>31120</v>
      </c>
      <c r="S137" s="43">
        <f>+$F$137/5</f>
        <v>31120</v>
      </c>
      <c r="T137" s="43">
        <f>+$F$137/5</f>
        <v>31120</v>
      </c>
    </row>
    <row r="138" spans="1:20" ht="15">
      <c r="A138" s="160"/>
      <c r="B138" s="161"/>
      <c r="C138" s="39" t="s">
        <v>322</v>
      </c>
      <c r="D138" s="9">
        <v>900</v>
      </c>
      <c r="E138" s="9" t="s">
        <v>96</v>
      </c>
      <c r="F138" s="43">
        <v>52830</v>
      </c>
      <c r="G138" s="9"/>
      <c r="H138" s="9" t="s">
        <v>237</v>
      </c>
      <c r="I138" s="9">
        <v>2027</v>
      </c>
      <c r="J138" s="9"/>
      <c r="K138" s="9">
        <v>2023</v>
      </c>
      <c r="L138" s="9">
        <v>2023</v>
      </c>
      <c r="M138" s="9"/>
      <c r="N138" s="9">
        <v>2024</v>
      </c>
      <c r="O138" s="9"/>
      <c r="P138" s="43">
        <f>+$F$138/5</f>
        <v>10566</v>
      </c>
      <c r="Q138" s="43">
        <f>+$F$138/5</f>
        <v>10566</v>
      </c>
      <c r="R138" s="43">
        <f>+$F$138/5</f>
        <v>10566</v>
      </c>
      <c r="S138" s="43">
        <f>+$F$138/5</f>
        <v>10566</v>
      </c>
      <c r="T138" s="43">
        <f>+$F$138/5</f>
        <v>10566</v>
      </c>
    </row>
    <row r="139" spans="1:20" ht="15">
      <c r="A139" s="160"/>
      <c r="B139" s="161"/>
      <c r="C139" s="39" t="s">
        <v>329</v>
      </c>
      <c r="D139" s="9">
        <v>1</v>
      </c>
      <c r="E139" s="9" t="s">
        <v>96</v>
      </c>
      <c r="F139" s="43">
        <v>152800</v>
      </c>
      <c r="G139" s="9"/>
      <c r="H139" s="9" t="s">
        <v>237</v>
      </c>
      <c r="I139" s="9">
        <v>2027</v>
      </c>
      <c r="J139" s="9"/>
      <c r="K139" s="9">
        <v>2023</v>
      </c>
      <c r="L139" s="9">
        <v>2023</v>
      </c>
      <c r="M139" s="9"/>
      <c r="N139" s="9">
        <v>2024</v>
      </c>
      <c r="O139" s="9"/>
      <c r="P139" s="43">
        <f>+$F$139/5</f>
        <v>30560</v>
      </c>
      <c r="Q139" s="43">
        <f>+$F$139/5</f>
        <v>30560</v>
      </c>
      <c r="R139" s="43">
        <f>+$F$139/5</f>
        <v>30560</v>
      </c>
      <c r="S139" s="43">
        <f>+$F$139/5</f>
        <v>30560</v>
      </c>
      <c r="T139" s="43">
        <f>+$F$139/5</f>
        <v>30560</v>
      </c>
    </row>
    <row r="140" spans="1:20" ht="15">
      <c r="A140" s="160"/>
      <c r="B140" s="161"/>
      <c r="C140" s="39" t="s">
        <v>322</v>
      </c>
      <c r="D140" s="9">
        <v>340</v>
      </c>
      <c r="E140" s="9" t="s">
        <v>96</v>
      </c>
      <c r="F140" s="43">
        <v>22406</v>
      </c>
      <c r="G140" s="9"/>
      <c r="H140" s="9" t="s">
        <v>237</v>
      </c>
      <c r="I140" s="9">
        <v>2027</v>
      </c>
      <c r="J140" s="9"/>
      <c r="K140" s="9">
        <v>2023</v>
      </c>
      <c r="L140" s="9">
        <v>2023</v>
      </c>
      <c r="M140" s="9"/>
      <c r="N140" s="9">
        <v>2024</v>
      </c>
      <c r="O140" s="9"/>
      <c r="P140" s="43">
        <f>+$F$140/5</f>
        <v>4481.2</v>
      </c>
      <c r="Q140" s="43">
        <f>+$F$140/5</f>
        <v>4481.2</v>
      </c>
      <c r="R140" s="43">
        <f>+$F$140/5</f>
        <v>4481.2</v>
      </c>
      <c r="S140" s="43">
        <f>+$F$140/5</f>
        <v>4481.2</v>
      </c>
      <c r="T140" s="43">
        <f>+$F$140/5</f>
        <v>4481.2</v>
      </c>
    </row>
    <row r="141" spans="1:20" ht="15">
      <c r="A141" s="160"/>
      <c r="B141" s="161"/>
      <c r="C141" s="46" t="s">
        <v>258</v>
      </c>
      <c r="D141" s="9"/>
      <c r="E141" s="9"/>
      <c r="F141" s="43">
        <v>1481142</v>
      </c>
      <c r="G141" s="9"/>
      <c r="H141" s="9" t="s">
        <v>237</v>
      </c>
      <c r="I141" s="9">
        <v>2027</v>
      </c>
      <c r="J141" s="9"/>
      <c r="K141" s="9">
        <v>2023</v>
      </c>
      <c r="L141" s="9">
        <v>2023</v>
      </c>
      <c r="M141" s="9"/>
      <c r="N141" s="9">
        <v>2024</v>
      </c>
      <c r="O141" s="9"/>
      <c r="P141" s="43">
        <f>+$F$141/5</f>
        <v>296228.4</v>
      </c>
      <c r="Q141" s="43">
        <f>+$F$141/5</f>
        <v>296228.4</v>
      </c>
      <c r="R141" s="43">
        <f>+$F$141/5</f>
        <v>296228.4</v>
      </c>
      <c r="S141" s="43">
        <f>+$F$141/5</f>
        <v>296228.4</v>
      </c>
      <c r="T141" s="43">
        <f>+$F$141/5</f>
        <v>296228.4</v>
      </c>
    </row>
    <row r="142" spans="1:20" ht="15">
      <c r="A142" s="160">
        <v>14</v>
      </c>
      <c r="B142" s="161" t="s">
        <v>330</v>
      </c>
      <c r="C142" s="39" t="s">
        <v>331</v>
      </c>
      <c r="D142" s="9">
        <v>1</v>
      </c>
      <c r="E142" s="9" t="s">
        <v>10</v>
      </c>
      <c r="F142" s="43">
        <v>141400</v>
      </c>
      <c r="G142" s="9"/>
      <c r="H142" s="9" t="s">
        <v>237</v>
      </c>
      <c r="I142" s="9">
        <v>2027</v>
      </c>
      <c r="J142" s="9"/>
      <c r="K142" s="9">
        <v>2023</v>
      </c>
      <c r="L142" s="9">
        <v>2023</v>
      </c>
      <c r="M142" s="9"/>
      <c r="N142" s="9">
        <v>2024</v>
      </c>
      <c r="O142" s="9"/>
      <c r="P142" s="43">
        <f>+$F$142/5</f>
        <v>28280</v>
      </c>
      <c r="Q142" s="43">
        <f>+$F$142/5</f>
        <v>28280</v>
      </c>
      <c r="R142" s="43">
        <f>+$F$142/5</f>
        <v>28280</v>
      </c>
      <c r="S142" s="43">
        <f>+$F$142/5</f>
        <v>28280</v>
      </c>
      <c r="T142" s="43">
        <f>+$F$142/5</f>
        <v>28280</v>
      </c>
    </row>
    <row r="143" spans="1:20" ht="15">
      <c r="A143" s="160"/>
      <c r="B143" s="161"/>
      <c r="C143" s="39" t="s">
        <v>332</v>
      </c>
      <c r="D143" s="9">
        <v>1</v>
      </c>
      <c r="E143" s="9" t="s">
        <v>10</v>
      </c>
      <c r="F143" s="43">
        <v>2304300</v>
      </c>
      <c r="G143" s="9"/>
      <c r="H143" s="9" t="s">
        <v>237</v>
      </c>
      <c r="I143" s="9">
        <v>2027</v>
      </c>
      <c r="J143" s="9"/>
      <c r="K143" s="9">
        <v>2023</v>
      </c>
      <c r="L143" s="9">
        <v>2023</v>
      </c>
      <c r="M143" s="9"/>
      <c r="N143" s="9">
        <v>2024</v>
      </c>
      <c r="O143" s="9"/>
      <c r="P143" s="43">
        <f>+$F$143/5</f>
        <v>460860</v>
      </c>
      <c r="Q143" s="43">
        <f>+$F$143/5</f>
        <v>460860</v>
      </c>
      <c r="R143" s="43">
        <f>+$F$143/5</f>
        <v>460860</v>
      </c>
      <c r="S143" s="43">
        <f>+$F$143/5</f>
        <v>460860</v>
      </c>
      <c r="T143" s="43">
        <f>+$F$143/5</f>
        <v>460860</v>
      </c>
    </row>
    <row r="144" spans="1:20" ht="15">
      <c r="A144" s="160"/>
      <c r="B144" s="161"/>
      <c r="C144" s="39" t="s">
        <v>333</v>
      </c>
      <c r="D144" s="9">
        <v>1</v>
      </c>
      <c r="E144" s="9" t="s">
        <v>10</v>
      </c>
      <c r="F144" s="43">
        <v>109700</v>
      </c>
      <c r="G144" s="9"/>
      <c r="H144" s="9" t="s">
        <v>237</v>
      </c>
      <c r="I144" s="9">
        <v>2027</v>
      </c>
      <c r="J144" s="9"/>
      <c r="K144" s="9">
        <v>2023</v>
      </c>
      <c r="L144" s="9">
        <v>2023</v>
      </c>
      <c r="M144" s="9"/>
      <c r="N144" s="9">
        <v>2024</v>
      </c>
      <c r="O144" s="9"/>
      <c r="P144" s="43">
        <f>+$F$144/5</f>
        <v>21940</v>
      </c>
      <c r="Q144" s="43">
        <f>+$F$144/5</f>
        <v>21940</v>
      </c>
      <c r="R144" s="43">
        <f>+$F$144/5</f>
        <v>21940</v>
      </c>
      <c r="S144" s="43">
        <f>+$F$144/5</f>
        <v>21940</v>
      </c>
      <c r="T144" s="43">
        <f>+$F$144/5</f>
        <v>21940</v>
      </c>
    </row>
    <row r="145" spans="1:20" ht="15">
      <c r="A145" s="160"/>
      <c r="B145" s="161"/>
      <c r="C145" s="39" t="s">
        <v>334</v>
      </c>
      <c r="D145" s="9">
        <v>1</v>
      </c>
      <c r="E145" s="9" t="s">
        <v>254</v>
      </c>
      <c r="F145" s="43">
        <v>100000</v>
      </c>
      <c r="G145" s="9"/>
      <c r="H145" s="9" t="s">
        <v>237</v>
      </c>
      <c r="I145" s="9">
        <v>2027</v>
      </c>
      <c r="J145" s="9"/>
      <c r="K145" s="9">
        <v>2023</v>
      </c>
      <c r="L145" s="9">
        <v>2023</v>
      </c>
      <c r="M145" s="9"/>
      <c r="N145" s="9">
        <v>2024</v>
      </c>
      <c r="O145" s="9"/>
      <c r="P145" s="43">
        <f>+$F$145/5</f>
        <v>20000</v>
      </c>
      <c r="Q145" s="43">
        <f>+$F$145/5</f>
        <v>20000</v>
      </c>
      <c r="R145" s="43">
        <f>+$F$145/5</f>
        <v>20000</v>
      </c>
      <c r="S145" s="43">
        <f>+$F$145/5</f>
        <v>20000</v>
      </c>
      <c r="T145" s="43">
        <f>+$F$145/5</f>
        <v>20000</v>
      </c>
    </row>
    <row r="146" spans="1:20" ht="15">
      <c r="A146" s="160"/>
      <c r="B146" s="161"/>
      <c r="C146" s="39" t="s">
        <v>319</v>
      </c>
      <c r="D146" s="9">
        <v>686</v>
      </c>
      <c r="E146" s="9" t="s">
        <v>96</v>
      </c>
      <c r="F146" s="43">
        <v>73203.8</v>
      </c>
      <c r="G146" s="9"/>
      <c r="H146" s="9" t="s">
        <v>237</v>
      </c>
      <c r="I146" s="9">
        <v>2027</v>
      </c>
      <c r="J146" s="9"/>
      <c r="K146" s="9">
        <v>2023</v>
      </c>
      <c r="L146" s="9">
        <v>2023</v>
      </c>
      <c r="M146" s="9"/>
      <c r="N146" s="9">
        <v>2024</v>
      </c>
      <c r="O146" s="9"/>
      <c r="P146" s="43">
        <f>+$F$146/5</f>
        <v>14640.76</v>
      </c>
      <c r="Q146" s="43">
        <f>+$F$146/5</f>
        <v>14640.76</v>
      </c>
      <c r="R146" s="43">
        <f>+$F$146/5</f>
        <v>14640.76</v>
      </c>
      <c r="S146" s="43">
        <f>+$F$146/5</f>
        <v>14640.76</v>
      </c>
      <c r="T146" s="43">
        <f>+$F$146/5</f>
        <v>14640.76</v>
      </c>
    </row>
    <row r="147" spans="1:20" ht="15">
      <c r="A147" s="160"/>
      <c r="B147" s="161"/>
      <c r="C147" s="39" t="s">
        <v>248</v>
      </c>
      <c r="D147" s="9">
        <v>160</v>
      </c>
      <c r="E147" s="9" t="s">
        <v>96</v>
      </c>
      <c r="F147" s="43">
        <v>7952</v>
      </c>
      <c r="G147" s="9"/>
      <c r="H147" s="9" t="s">
        <v>237</v>
      </c>
      <c r="I147" s="9">
        <v>2027</v>
      </c>
      <c r="J147" s="9"/>
      <c r="K147" s="9">
        <v>2023</v>
      </c>
      <c r="L147" s="9">
        <v>2023</v>
      </c>
      <c r="M147" s="9"/>
      <c r="N147" s="9">
        <v>2024</v>
      </c>
      <c r="O147" s="9"/>
      <c r="P147" s="43">
        <f>+$F$147/5</f>
        <v>1590.4</v>
      </c>
      <c r="Q147" s="43">
        <f>+$F$147/5</f>
        <v>1590.4</v>
      </c>
      <c r="R147" s="43">
        <f>+$F$147/5</f>
        <v>1590.4</v>
      </c>
      <c r="S147" s="43">
        <f>+$F$147/5</f>
        <v>1590.4</v>
      </c>
      <c r="T147" s="43">
        <f>+$F$147/5</f>
        <v>1590.4</v>
      </c>
    </row>
    <row r="148" spans="1:20" ht="15">
      <c r="A148" s="160"/>
      <c r="B148" s="161"/>
      <c r="C148" s="39" t="s">
        <v>249</v>
      </c>
      <c r="D148" s="9">
        <v>20</v>
      </c>
      <c r="E148" s="9" t="s">
        <v>10</v>
      </c>
      <c r="F148" s="43">
        <v>12000</v>
      </c>
      <c r="G148" s="9"/>
      <c r="H148" s="9" t="s">
        <v>237</v>
      </c>
      <c r="I148" s="9">
        <v>2027</v>
      </c>
      <c r="J148" s="9"/>
      <c r="K148" s="9">
        <v>2023</v>
      </c>
      <c r="L148" s="9">
        <v>2023</v>
      </c>
      <c r="M148" s="9"/>
      <c r="N148" s="9">
        <v>2024</v>
      </c>
      <c r="O148" s="9"/>
      <c r="P148" s="43">
        <f>+$F$148/5</f>
        <v>2400</v>
      </c>
      <c r="Q148" s="43">
        <f>+$F$148/5</f>
        <v>2400</v>
      </c>
      <c r="R148" s="43">
        <f>+$F$148/5</f>
        <v>2400</v>
      </c>
      <c r="S148" s="43">
        <f>+$F$148/5</f>
        <v>2400</v>
      </c>
      <c r="T148" s="43">
        <f>+$F$148/5</f>
        <v>2400</v>
      </c>
    </row>
    <row r="149" spans="1:20" ht="15">
      <c r="A149" s="160"/>
      <c r="B149" s="161"/>
      <c r="C149" s="39" t="s">
        <v>299</v>
      </c>
      <c r="D149" s="9">
        <v>2624</v>
      </c>
      <c r="E149" s="9" t="s">
        <v>96</v>
      </c>
      <c r="F149" s="43">
        <v>276036.9</v>
      </c>
      <c r="G149" s="9"/>
      <c r="H149" s="9" t="s">
        <v>237</v>
      </c>
      <c r="I149" s="9">
        <v>2027</v>
      </c>
      <c r="J149" s="9"/>
      <c r="K149" s="9">
        <v>2023</v>
      </c>
      <c r="L149" s="9">
        <v>2023</v>
      </c>
      <c r="M149" s="9"/>
      <c r="N149" s="9">
        <v>2024</v>
      </c>
      <c r="O149" s="9"/>
      <c r="P149" s="43">
        <f>+$F$149/5</f>
        <v>55207.380000000005</v>
      </c>
      <c r="Q149" s="43">
        <f>+$F$149/5</f>
        <v>55207.380000000005</v>
      </c>
      <c r="R149" s="43">
        <f>+$F$149/5</f>
        <v>55207.380000000005</v>
      </c>
      <c r="S149" s="43">
        <f>+$F$149/5</f>
        <v>55207.380000000005</v>
      </c>
      <c r="T149" s="43">
        <f>+$F$149/5</f>
        <v>55207.380000000005</v>
      </c>
    </row>
    <row r="150" spans="1:20" ht="15">
      <c r="A150" s="160"/>
      <c r="B150" s="161"/>
      <c r="C150" s="39" t="s">
        <v>251</v>
      </c>
      <c r="D150" s="9">
        <v>280</v>
      </c>
      <c r="E150" s="9" t="s">
        <v>96</v>
      </c>
      <c r="F150" s="43">
        <v>13916</v>
      </c>
      <c r="G150" s="9"/>
      <c r="H150" s="9" t="s">
        <v>237</v>
      </c>
      <c r="I150" s="9">
        <v>2027</v>
      </c>
      <c r="J150" s="9"/>
      <c r="K150" s="9">
        <v>2023</v>
      </c>
      <c r="L150" s="9">
        <v>2023</v>
      </c>
      <c r="M150" s="9"/>
      <c r="N150" s="9">
        <v>2024</v>
      </c>
      <c r="O150" s="9"/>
      <c r="P150" s="43">
        <f>+$F$150/5</f>
        <v>2783.2</v>
      </c>
      <c r="Q150" s="43">
        <f>+$F$150/5</f>
        <v>2783.2</v>
      </c>
      <c r="R150" s="43">
        <f>+$F$150/5</f>
        <v>2783.2</v>
      </c>
      <c r="S150" s="43">
        <f>+$F$150/5</f>
        <v>2783.2</v>
      </c>
      <c r="T150" s="43">
        <f>+$F$150/5</f>
        <v>2783.2</v>
      </c>
    </row>
    <row r="151" spans="1:20" ht="15">
      <c r="A151" s="160"/>
      <c r="B151" s="161"/>
      <c r="C151" s="39" t="s">
        <v>252</v>
      </c>
      <c r="D151" s="9">
        <v>35</v>
      </c>
      <c r="E151" s="9" t="s">
        <v>10</v>
      </c>
      <c r="F151" s="43">
        <v>21000</v>
      </c>
      <c r="G151" s="9"/>
      <c r="H151" s="9" t="s">
        <v>237</v>
      </c>
      <c r="I151" s="9">
        <v>2027</v>
      </c>
      <c r="J151" s="9"/>
      <c r="K151" s="9">
        <v>2023</v>
      </c>
      <c r="L151" s="9">
        <v>2023</v>
      </c>
      <c r="M151" s="9"/>
      <c r="N151" s="9">
        <v>2024</v>
      </c>
      <c r="O151" s="9"/>
      <c r="P151" s="43">
        <f>+$F$151/5</f>
        <v>4200</v>
      </c>
      <c r="Q151" s="43">
        <f>+$F$151/5</f>
        <v>4200</v>
      </c>
      <c r="R151" s="43">
        <f>+$F$151/5</f>
        <v>4200</v>
      </c>
      <c r="S151" s="43">
        <f>+$F$151/5</f>
        <v>4200</v>
      </c>
      <c r="T151" s="43">
        <f>+$F$151/5</f>
        <v>4200</v>
      </c>
    </row>
    <row r="152" spans="1:20" ht="15">
      <c r="A152" s="160"/>
      <c r="B152" s="161"/>
      <c r="C152" s="46" t="s">
        <v>258</v>
      </c>
      <c r="D152" s="9"/>
      <c r="E152" s="9"/>
      <c r="F152" s="43">
        <v>3059508.6999999997</v>
      </c>
      <c r="G152" s="9"/>
      <c r="H152" s="9" t="s">
        <v>237</v>
      </c>
      <c r="I152" s="9">
        <v>2027</v>
      </c>
      <c r="J152" s="9"/>
      <c r="K152" s="9">
        <v>2023</v>
      </c>
      <c r="L152" s="9">
        <v>2023</v>
      </c>
      <c r="M152" s="9"/>
      <c r="N152" s="9">
        <v>2024</v>
      </c>
      <c r="O152" s="9"/>
      <c r="P152" s="43">
        <f>+$F$152/5</f>
        <v>611901.74</v>
      </c>
      <c r="Q152" s="43">
        <f>+$F$152/5</f>
        <v>611901.74</v>
      </c>
      <c r="R152" s="43">
        <f>+$F$152/5</f>
        <v>611901.74</v>
      </c>
      <c r="S152" s="43">
        <f>+$F$152/5</f>
        <v>611901.74</v>
      </c>
      <c r="T152" s="43">
        <f>+$F$152/5</f>
        <v>611901.74</v>
      </c>
    </row>
    <row r="153" spans="1:20" ht="15">
      <c r="A153" s="160">
        <v>15</v>
      </c>
      <c r="B153" s="161" t="s">
        <v>335</v>
      </c>
      <c r="C153" s="39" t="s">
        <v>336</v>
      </c>
      <c r="D153" s="9">
        <v>1</v>
      </c>
      <c r="E153" s="9" t="s">
        <v>10</v>
      </c>
      <c r="F153" s="43">
        <v>131200</v>
      </c>
      <c r="G153" s="9"/>
      <c r="H153" s="9" t="s">
        <v>237</v>
      </c>
      <c r="I153" s="9">
        <v>2027</v>
      </c>
      <c r="J153" s="9"/>
      <c r="K153" s="9">
        <v>2023</v>
      </c>
      <c r="L153" s="9">
        <v>2023</v>
      </c>
      <c r="M153" s="9"/>
      <c r="N153" s="9">
        <v>2024</v>
      </c>
      <c r="O153" s="9"/>
      <c r="P153" s="43">
        <f>+$F$153/5</f>
        <v>26240</v>
      </c>
      <c r="Q153" s="43">
        <f>+$F$153/5</f>
        <v>26240</v>
      </c>
      <c r="R153" s="43">
        <f>+$F$153/5</f>
        <v>26240</v>
      </c>
      <c r="S153" s="43">
        <f>+$F$153/5</f>
        <v>26240</v>
      </c>
      <c r="T153" s="43">
        <f>+$F$153/5</f>
        <v>26240</v>
      </c>
    </row>
    <row r="154" spans="1:20" ht="15">
      <c r="A154" s="160"/>
      <c r="B154" s="161"/>
      <c r="C154" s="39" t="s">
        <v>337</v>
      </c>
      <c r="D154" s="9">
        <v>1</v>
      </c>
      <c r="E154" s="9" t="s">
        <v>10</v>
      </c>
      <c r="F154" s="43">
        <v>391600</v>
      </c>
      <c r="G154" s="9"/>
      <c r="H154" s="9" t="s">
        <v>237</v>
      </c>
      <c r="I154" s="9">
        <v>2027</v>
      </c>
      <c r="J154" s="9"/>
      <c r="K154" s="9">
        <v>2023</v>
      </c>
      <c r="L154" s="9"/>
      <c r="M154" s="9"/>
      <c r="N154" s="9">
        <v>2024</v>
      </c>
      <c r="O154" s="9"/>
      <c r="P154" s="43">
        <f>+$F$154/5</f>
        <v>78320</v>
      </c>
      <c r="Q154" s="43">
        <f>+$F$154/5</f>
        <v>78320</v>
      </c>
      <c r="R154" s="43">
        <f>+$F$154/5</f>
        <v>78320</v>
      </c>
      <c r="S154" s="43">
        <f>+$F$154/5</f>
        <v>78320</v>
      </c>
      <c r="T154" s="43">
        <f>+$F$154/5</f>
        <v>78320</v>
      </c>
    </row>
    <row r="155" spans="1:20" ht="30">
      <c r="A155" s="160"/>
      <c r="B155" s="161"/>
      <c r="C155" s="42" t="s">
        <v>338</v>
      </c>
      <c r="D155" s="9">
        <v>2233</v>
      </c>
      <c r="E155" s="9" t="s">
        <v>96</v>
      </c>
      <c r="F155" s="43">
        <v>392383.6</v>
      </c>
      <c r="G155" s="9"/>
      <c r="H155" s="9" t="s">
        <v>237</v>
      </c>
      <c r="I155" s="9">
        <v>2027</v>
      </c>
      <c r="J155" s="9"/>
      <c r="K155" s="9">
        <v>2023</v>
      </c>
      <c r="L155" s="9"/>
      <c r="M155" s="9"/>
      <c r="N155" s="9">
        <v>2024</v>
      </c>
      <c r="O155" s="9"/>
      <c r="P155" s="43">
        <f>+$F$155/5</f>
        <v>78476.72</v>
      </c>
      <c r="Q155" s="43">
        <f>+$F$155/5</f>
        <v>78476.72</v>
      </c>
      <c r="R155" s="43">
        <f>+$F$155/5</f>
        <v>78476.72</v>
      </c>
      <c r="S155" s="43">
        <f>+$F$155/5</f>
        <v>78476.72</v>
      </c>
      <c r="T155" s="43">
        <f>+$F$155/5</f>
        <v>78476.72</v>
      </c>
    </row>
    <row r="156" spans="1:20" ht="15">
      <c r="A156" s="160"/>
      <c r="B156" s="161"/>
      <c r="C156" s="46" t="s">
        <v>258</v>
      </c>
      <c r="D156" s="9"/>
      <c r="E156" s="9"/>
      <c r="F156" s="43">
        <v>915183.6</v>
      </c>
      <c r="G156" s="9"/>
      <c r="H156" s="9" t="s">
        <v>237</v>
      </c>
      <c r="I156" s="9">
        <v>2027</v>
      </c>
      <c r="J156" s="9"/>
      <c r="K156" s="9">
        <v>2023</v>
      </c>
      <c r="L156" s="9"/>
      <c r="M156" s="9"/>
      <c r="N156" s="9">
        <v>2024</v>
      </c>
      <c r="O156" s="9"/>
      <c r="P156" s="43">
        <f>+$F$156/5</f>
        <v>183036.72</v>
      </c>
      <c r="Q156" s="43">
        <f>+$F$156/5</f>
        <v>183036.72</v>
      </c>
      <c r="R156" s="43">
        <f>+$F$156/5</f>
        <v>183036.72</v>
      </c>
      <c r="S156" s="43">
        <f>+$F$156/5</f>
        <v>183036.72</v>
      </c>
      <c r="T156" s="43">
        <f>+$F$156/5</f>
        <v>183036.72</v>
      </c>
    </row>
    <row r="157" spans="1:20" ht="15">
      <c r="A157" s="160">
        <v>16</v>
      </c>
      <c r="B157" s="161" t="s">
        <v>176</v>
      </c>
      <c r="C157" s="39" t="s">
        <v>339</v>
      </c>
      <c r="D157" s="9">
        <v>1</v>
      </c>
      <c r="E157" s="9" t="s">
        <v>10</v>
      </c>
      <c r="F157" s="43">
        <v>114200</v>
      </c>
      <c r="G157" s="9"/>
      <c r="H157" s="9" t="s">
        <v>237</v>
      </c>
      <c r="I157" s="9">
        <v>2027</v>
      </c>
      <c r="J157" s="9"/>
      <c r="K157" s="9">
        <v>2023</v>
      </c>
      <c r="L157" s="9"/>
      <c r="M157" s="9"/>
      <c r="N157" s="9">
        <v>2024</v>
      </c>
      <c r="O157" s="9"/>
      <c r="P157" s="43">
        <f>+$F$157/5</f>
        <v>22840</v>
      </c>
      <c r="Q157" s="43">
        <f>+$F$157/5</f>
        <v>22840</v>
      </c>
      <c r="R157" s="43">
        <f>+$F$157/5</f>
        <v>22840</v>
      </c>
      <c r="S157" s="43">
        <f>+$F$157/5</f>
        <v>22840</v>
      </c>
      <c r="T157" s="43">
        <f>+$F$157/5</f>
        <v>22840</v>
      </c>
    </row>
    <row r="158" spans="1:20" ht="15">
      <c r="A158" s="160"/>
      <c r="B158" s="161"/>
      <c r="C158" s="39" t="s">
        <v>340</v>
      </c>
      <c r="D158" s="9">
        <v>113</v>
      </c>
      <c r="E158" s="9" t="s">
        <v>96</v>
      </c>
      <c r="F158" s="43">
        <v>5909.9</v>
      </c>
      <c r="G158" s="9"/>
      <c r="H158" s="9" t="s">
        <v>237</v>
      </c>
      <c r="I158" s="9">
        <v>2027</v>
      </c>
      <c r="J158" s="9"/>
      <c r="K158" s="9">
        <v>2023</v>
      </c>
      <c r="L158" s="9"/>
      <c r="M158" s="9"/>
      <c r="N158" s="9">
        <v>2024</v>
      </c>
      <c r="O158" s="9"/>
      <c r="P158" s="43">
        <f>+$F$158/5</f>
        <v>1181.98</v>
      </c>
      <c r="Q158" s="43">
        <f>+$F$158/5</f>
        <v>1181.98</v>
      </c>
      <c r="R158" s="43">
        <f>+$F$158/5</f>
        <v>1181.98</v>
      </c>
      <c r="S158" s="43">
        <f>+$F$158/5</f>
        <v>1181.98</v>
      </c>
      <c r="T158" s="43">
        <f>+$F$158/5</f>
        <v>1181.98</v>
      </c>
    </row>
    <row r="159" spans="1:20" ht="15">
      <c r="A159" s="160"/>
      <c r="B159" s="161"/>
      <c r="C159" s="39" t="s">
        <v>341</v>
      </c>
      <c r="D159" s="9">
        <v>1</v>
      </c>
      <c r="E159" s="9" t="s">
        <v>10</v>
      </c>
      <c r="F159" s="43">
        <v>2433900</v>
      </c>
      <c r="G159" s="9"/>
      <c r="H159" s="9" t="s">
        <v>237</v>
      </c>
      <c r="I159" s="9">
        <v>2027</v>
      </c>
      <c r="J159" s="9"/>
      <c r="K159" s="9">
        <v>2023</v>
      </c>
      <c r="L159" s="9"/>
      <c r="M159" s="9"/>
      <c r="N159" s="9">
        <v>2024</v>
      </c>
      <c r="O159" s="9"/>
      <c r="P159" s="43">
        <f>+$F$159/5</f>
        <v>486780</v>
      </c>
      <c r="Q159" s="43">
        <f>+$F$159/5</f>
        <v>486780</v>
      </c>
      <c r="R159" s="43">
        <f>+$F$159/5</f>
        <v>486780</v>
      </c>
      <c r="S159" s="43">
        <f>+$F$159/5</f>
        <v>486780</v>
      </c>
      <c r="T159" s="43">
        <f>+$F$159/5</f>
        <v>486780</v>
      </c>
    </row>
    <row r="160" spans="1:20" ht="15">
      <c r="A160" s="160"/>
      <c r="B160" s="161"/>
      <c r="C160" s="39" t="s">
        <v>342</v>
      </c>
      <c r="D160" s="9">
        <v>1</v>
      </c>
      <c r="E160" s="9" t="s">
        <v>10</v>
      </c>
      <c r="F160" s="43">
        <v>291700</v>
      </c>
      <c r="G160" s="9"/>
      <c r="H160" s="9" t="s">
        <v>237</v>
      </c>
      <c r="I160" s="9">
        <v>2027</v>
      </c>
      <c r="J160" s="9"/>
      <c r="K160" s="9">
        <v>2023</v>
      </c>
      <c r="L160" s="9"/>
      <c r="M160" s="9"/>
      <c r="N160" s="9">
        <v>2024</v>
      </c>
      <c r="O160" s="9"/>
      <c r="P160" s="43">
        <f>+$F$160/5</f>
        <v>58340</v>
      </c>
      <c r="Q160" s="43">
        <f>+$F$160/5</f>
        <v>58340</v>
      </c>
      <c r="R160" s="43">
        <f>+$F$160/5</f>
        <v>58340</v>
      </c>
      <c r="S160" s="43">
        <f>+$F$160/5</f>
        <v>58340</v>
      </c>
      <c r="T160" s="43">
        <f>+$F$160/5</f>
        <v>58340</v>
      </c>
    </row>
    <row r="161" spans="1:20" ht="15">
      <c r="A161" s="160"/>
      <c r="B161" s="161"/>
      <c r="C161" s="39" t="s">
        <v>334</v>
      </c>
      <c r="D161" s="9">
        <v>1</v>
      </c>
      <c r="E161" s="9" t="s">
        <v>254</v>
      </c>
      <c r="F161" s="43">
        <v>35000</v>
      </c>
      <c r="G161" s="9"/>
      <c r="H161" s="9" t="s">
        <v>237</v>
      </c>
      <c r="I161" s="9">
        <v>2027</v>
      </c>
      <c r="J161" s="9"/>
      <c r="K161" s="9">
        <v>2023</v>
      </c>
      <c r="L161" s="9"/>
      <c r="M161" s="9"/>
      <c r="N161" s="9">
        <v>2024</v>
      </c>
      <c r="O161" s="9"/>
      <c r="P161" s="43">
        <f>+$F$161/5</f>
        <v>7000</v>
      </c>
      <c r="Q161" s="43">
        <f>+$F$161/5</f>
        <v>7000</v>
      </c>
      <c r="R161" s="43">
        <f>+$F$161/5</f>
        <v>7000</v>
      </c>
      <c r="S161" s="43">
        <f>+$F$161/5</f>
        <v>7000</v>
      </c>
      <c r="T161" s="43">
        <f>+$F$161/5</f>
        <v>7000</v>
      </c>
    </row>
    <row r="162" spans="1:20" ht="15">
      <c r="A162" s="160"/>
      <c r="B162" s="161"/>
      <c r="C162" s="39" t="s">
        <v>319</v>
      </c>
      <c r="D162" s="9">
        <v>459</v>
      </c>
      <c r="E162" s="9" t="s">
        <v>96</v>
      </c>
      <c r="F162" s="43">
        <v>39714.9</v>
      </c>
      <c r="G162" s="9"/>
      <c r="H162" s="9" t="s">
        <v>237</v>
      </c>
      <c r="I162" s="9">
        <v>2027</v>
      </c>
      <c r="J162" s="9"/>
      <c r="K162" s="9">
        <v>2023</v>
      </c>
      <c r="L162" s="9"/>
      <c r="M162" s="9"/>
      <c r="N162" s="9">
        <v>2024</v>
      </c>
      <c r="O162" s="9"/>
      <c r="P162" s="43">
        <f>+$F$162/5</f>
        <v>7942.9800000000005</v>
      </c>
      <c r="Q162" s="43">
        <f>+$F$162/5</f>
        <v>7942.9800000000005</v>
      </c>
      <c r="R162" s="43">
        <f>+$F$162/5</f>
        <v>7942.9800000000005</v>
      </c>
      <c r="S162" s="43">
        <f>+$F$162/5</f>
        <v>7942.9800000000005</v>
      </c>
      <c r="T162" s="43">
        <f>+$F$162/5</f>
        <v>7942.9800000000005</v>
      </c>
    </row>
    <row r="163" spans="1:20" ht="15">
      <c r="A163" s="160"/>
      <c r="B163" s="161"/>
      <c r="C163" s="39" t="s">
        <v>248</v>
      </c>
      <c r="D163" s="9">
        <v>24</v>
      </c>
      <c r="E163" s="9" t="s">
        <v>96</v>
      </c>
      <c r="F163" s="43">
        <v>1192.8</v>
      </c>
      <c r="G163" s="9"/>
      <c r="H163" s="9" t="s">
        <v>237</v>
      </c>
      <c r="I163" s="9">
        <v>2027</v>
      </c>
      <c r="J163" s="9"/>
      <c r="K163" s="9">
        <v>2023</v>
      </c>
      <c r="L163" s="9"/>
      <c r="M163" s="9"/>
      <c r="N163" s="9">
        <v>2024</v>
      </c>
      <c r="O163" s="9"/>
      <c r="P163" s="43">
        <f>+$F$163/5</f>
        <v>238.56</v>
      </c>
      <c r="Q163" s="43">
        <f>+$F$163/5</f>
        <v>238.56</v>
      </c>
      <c r="R163" s="43">
        <f>+$F$163/5</f>
        <v>238.56</v>
      </c>
      <c r="S163" s="43">
        <f>+$F$163/5</f>
        <v>238.56</v>
      </c>
      <c r="T163" s="43">
        <f>+$F$163/5</f>
        <v>238.56</v>
      </c>
    </row>
    <row r="164" spans="1:20" ht="15">
      <c r="A164" s="160"/>
      <c r="B164" s="161"/>
      <c r="C164" s="39" t="s">
        <v>249</v>
      </c>
      <c r="D164" s="9">
        <v>3</v>
      </c>
      <c r="E164" s="9" t="s">
        <v>10</v>
      </c>
      <c r="F164" s="43">
        <v>1800</v>
      </c>
      <c r="G164" s="9"/>
      <c r="H164" s="9" t="s">
        <v>237</v>
      </c>
      <c r="I164" s="9">
        <v>2027</v>
      </c>
      <c r="J164" s="9"/>
      <c r="K164" s="9">
        <v>2023</v>
      </c>
      <c r="L164" s="9"/>
      <c r="M164" s="9"/>
      <c r="N164" s="9">
        <v>2024</v>
      </c>
      <c r="O164" s="9"/>
      <c r="P164" s="43">
        <f>+$F$164/5</f>
        <v>360</v>
      </c>
      <c r="Q164" s="43">
        <f>+$F$164/5</f>
        <v>360</v>
      </c>
      <c r="R164" s="43">
        <f>+$F$164/5</f>
        <v>360</v>
      </c>
      <c r="S164" s="43">
        <f>+$F$164/5</f>
        <v>360</v>
      </c>
      <c r="T164" s="43">
        <f>+$F$164/5</f>
        <v>360</v>
      </c>
    </row>
    <row r="165" spans="1:20" ht="15">
      <c r="A165" s="160"/>
      <c r="B165" s="161"/>
      <c r="C165" s="39" t="s">
        <v>343</v>
      </c>
      <c r="D165" s="9">
        <v>1</v>
      </c>
      <c r="E165" s="9" t="s">
        <v>10</v>
      </c>
      <c r="F165" s="43">
        <v>6000</v>
      </c>
      <c r="G165" s="9"/>
      <c r="H165" s="9" t="s">
        <v>237</v>
      </c>
      <c r="I165" s="9">
        <v>2027</v>
      </c>
      <c r="J165" s="9"/>
      <c r="K165" s="9">
        <v>2023</v>
      </c>
      <c r="L165" s="9"/>
      <c r="M165" s="9"/>
      <c r="N165" s="9">
        <v>2024</v>
      </c>
      <c r="O165" s="9"/>
      <c r="P165" s="43">
        <f>+$F$165/5</f>
        <v>1200</v>
      </c>
      <c r="Q165" s="43">
        <f>+$F$165/5</f>
        <v>1200</v>
      </c>
      <c r="R165" s="43">
        <f>+$F$165/5</f>
        <v>1200</v>
      </c>
      <c r="S165" s="43">
        <f>+$F$165/5</f>
        <v>1200</v>
      </c>
      <c r="T165" s="43">
        <f>+$F$165/5</f>
        <v>1200</v>
      </c>
    </row>
    <row r="166" spans="1:20" ht="15">
      <c r="A166" s="160"/>
      <c r="B166" s="161"/>
      <c r="C166" s="39" t="s">
        <v>299</v>
      </c>
      <c r="D166" s="9">
        <v>960</v>
      </c>
      <c r="E166" s="9" t="s">
        <v>96</v>
      </c>
      <c r="F166" s="43">
        <v>122827.1</v>
      </c>
      <c r="G166" s="9"/>
      <c r="H166" s="9" t="s">
        <v>237</v>
      </c>
      <c r="I166" s="9">
        <v>2027</v>
      </c>
      <c r="J166" s="9"/>
      <c r="K166" s="9">
        <v>2023</v>
      </c>
      <c r="L166" s="9"/>
      <c r="M166" s="9"/>
      <c r="N166" s="9">
        <v>2024</v>
      </c>
      <c r="O166" s="9"/>
      <c r="P166" s="43">
        <f>+$F$166/5</f>
        <v>24565.420000000002</v>
      </c>
      <c r="Q166" s="43">
        <f>+$F$166/5</f>
        <v>24565.420000000002</v>
      </c>
      <c r="R166" s="43">
        <f>+$F$166/5</f>
        <v>24565.420000000002</v>
      </c>
      <c r="S166" s="43">
        <f>+$F$166/5</f>
        <v>24565.420000000002</v>
      </c>
      <c r="T166" s="43">
        <f>+$F$166/5</f>
        <v>24565.420000000002</v>
      </c>
    </row>
    <row r="167" spans="1:20" ht="15">
      <c r="A167" s="160"/>
      <c r="B167" s="161"/>
      <c r="C167" s="39" t="s">
        <v>251</v>
      </c>
      <c r="D167" s="9">
        <v>120</v>
      </c>
      <c r="E167" s="9" t="s">
        <v>96</v>
      </c>
      <c r="F167" s="43">
        <v>5964</v>
      </c>
      <c r="G167" s="9"/>
      <c r="H167" s="9" t="s">
        <v>237</v>
      </c>
      <c r="I167" s="9">
        <v>2027</v>
      </c>
      <c r="J167" s="9"/>
      <c r="K167" s="9">
        <v>2023</v>
      </c>
      <c r="L167" s="9"/>
      <c r="M167" s="9"/>
      <c r="N167" s="9">
        <v>2024</v>
      </c>
      <c r="O167" s="9"/>
      <c r="P167" s="43">
        <f>+$F$167/5</f>
        <v>1192.8</v>
      </c>
      <c r="Q167" s="43">
        <f>+$F$167/5</f>
        <v>1192.8</v>
      </c>
      <c r="R167" s="43">
        <f>+$F$167/5</f>
        <v>1192.8</v>
      </c>
      <c r="S167" s="43">
        <f>+$F$167/5</f>
        <v>1192.8</v>
      </c>
      <c r="T167" s="43">
        <f>+$F$167/5</f>
        <v>1192.8</v>
      </c>
    </row>
    <row r="168" spans="1:20" ht="15">
      <c r="A168" s="160"/>
      <c r="B168" s="161"/>
      <c r="C168" s="39" t="s">
        <v>252</v>
      </c>
      <c r="D168" s="9">
        <v>15</v>
      </c>
      <c r="E168" s="9" t="s">
        <v>10</v>
      </c>
      <c r="F168" s="43">
        <v>9000</v>
      </c>
      <c r="G168" s="9"/>
      <c r="H168" s="9" t="s">
        <v>237</v>
      </c>
      <c r="I168" s="9">
        <v>2027</v>
      </c>
      <c r="J168" s="9"/>
      <c r="K168" s="9">
        <v>2023</v>
      </c>
      <c r="L168" s="9"/>
      <c r="M168" s="9"/>
      <c r="N168" s="9">
        <v>2024</v>
      </c>
      <c r="O168" s="9"/>
      <c r="P168" s="43">
        <f>+$F$168/5</f>
        <v>1800</v>
      </c>
      <c r="Q168" s="43">
        <f>+$F$168/5</f>
        <v>1800</v>
      </c>
      <c r="R168" s="43">
        <f>+$F$168/5</f>
        <v>1800</v>
      </c>
      <c r="S168" s="43">
        <f>+$F$168/5</f>
        <v>1800</v>
      </c>
      <c r="T168" s="43">
        <f>+$F$168/5</f>
        <v>1800</v>
      </c>
    </row>
    <row r="169" spans="1:20" ht="15">
      <c r="A169" s="160"/>
      <c r="B169" s="161"/>
      <c r="C169" s="46" t="s">
        <v>258</v>
      </c>
      <c r="D169" s="9"/>
      <c r="E169" s="9"/>
      <c r="F169" s="43">
        <v>3067208.6999999997</v>
      </c>
      <c r="G169" s="9"/>
      <c r="H169" s="9" t="s">
        <v>237</v>
      </c>
      <c r="I169" s="9">
        <v>2027</v>
      </c>
      <c r="J169" s="9"/>
      <c r="K169" s="9">
        <v>2023</v>
      </c>
      <c r="L169" s="9"/>
      <c r="M169" s="9"/>
      <c r="N169" s="9">
        <v>2024</v>
      </c>
      <c r="O169" s="9"/>
      <c r="P169" s="43">
        <f>+$F$169/5</f>
        <v>613441.74</v>
      </c>
      <c r="Q169" s="43">
        <f>+$F$169/5</f>
        <v>613441.74</v>
      </c>
      <c r="R169" s="43">
        <f>+$F$169/5</f>
        <v>613441.74</v>
      </c>
      <c r="S169" s="43">
        <f>+$F$169/5</f>
        <v>613441.74</v>
      </c>
      <c r="T169" s="43">
        <f>+$F$169/5</f>
        <v>613441.74</v>
      </c>
    </row>
    <row r="170" spans="1:20" ht="30">
      <c r="A170" s="160">
        <v>17</v>
      </c>
      <c r="B170" s="161" t="s">
        <v>344</v>
      </c>
      <c r="C170" s="42" t="s">
        <v>345</v>
      </c>
      <c r="D170" s="9">
        <v>1</v>
      </c>
      <c r="E170" s="9" t="s">
        <v>10</v>
      </c>
      <c r="F170" s="43">
        <v>691300</v>
      </c>
      <c r="G170" s="48"/>
      <c r="H170" s="9" t="s">
        <v>237</v>
      </c>
      <c r="I170" s="9">
        <v>2027</v>
      </c>
      <c r="J170" s="9"/>
      <c r="K170" s="9">
        <v>2023</v>
      </c>
      <c r="L170" s="9"/>
      <c r="M170" s="9"/>
      <c r="N170" s="9">
        <v>2024</v>
      </c>
      <c r="O170" s="9"/>
      <c r="P170" s="43">
        <f>+$F$170/5</f>
        <v>138260</v>
      </c>
      <c r="Q170" s="43">
        <f>+$F$170/5</f>
        <v>138260</v>
      </c>
      <c r="R170" s="43">
        <f>+$F$170/5</f>
        <v>138260</v>
      </c>
      <c r="S170" s="43">
        <f>+$F$170/5</f>
        <v>138260</v>
      </c>
      <c r="T170" s="43">
        <f>+$F$170/5</f>
        <v>138260</v>
      </c>
    </row>
    <row r="171" spans="1:20" ht="15">
      <c r="A171" s="160"/>
      <c r="B171" s="161"/>
      <c r="C171" s="39" t="s">
        <v>346</v>
      </c>
      <c r="D171" s="9">
        <v>7603</v>
      </c>
      <c r="E171" s="9" t="s">
        <v>96</v>
      </c>
      <c r="F171" s="43">
        <v>652968.7</v>
      </c>
      <c r="G171" s="48"/>
      <c r="H171" s="9" t="s">
        <v>237</v>
      </c>
      <c r="I171" s="9">
        <v>2027</v>
      </c>
      <c r="J171" s="9"/>
      <c r="K171" s="9">
        <v>2023</v>
      </c>
      <c r="L171" s="9"/>
      <c r="M171" s="9"/>
      <c r="N171" s="9">
        <v>2024</v>
      </c>
      <c r="O171" s="9"/>
      <c r="P171" s="43">
        <f>+$F$171/5</f>
        <v>130593.73999999999</v>
      </c>
      <c r="Q171" s="43">
        <f>+$F$171/5</f>
        <v>130593.73999999999</v>
      </c>
      <c r="R171" s="43">
        <f>+$F$171/5</f>
        <v>130593.73999999999</v>
      </c>
      <c r="S171" s="43">
        <f>+$F$171/5</f>
        <v>130593.73999999999</v>
      </c>
      <c r="T171" s="43">
        <f>+$F$171/5</f>
        <v>130593.73999999999</v>
      </c>
    </row>
    <row r="172" spans="1:20" ht="15">
      <c r="A172" s="160"/>
      <c r="B172" s="161"/>
      <c r="C172" s="39" t="s">
        <v>319</v>
      </c>
      <c r="D172" s="9">
        <v>14784</v>
      </c>
      <c r="E172" s="9" t="s">
        <v>96</v>
      </c>
      <c r="F172" s="43">
        <v>622651.6</v>
      </c>
      <c r="G172" s="48"/>
      <c r="H172" s="9" t="s">
        <v>237</v>
      </c>
      <c r="I172" s="9">
        <v>2027</v>
      </c>
      <c r="J172" s="9"/>
      <c r="K172" s="9">
        <v>2023</v>
      </c>
      <c r="L172" s="9"/>
      <c r="M172" s="9"/>
      <c r="N172" s="9">
        <v>2024</v>
      </c>
      <c r="O172" s="9"/>
      <c r="P172" s="43">
        <f>+$F$172/5</f>
        <v>124530.31999999999</v>
      </c>
      <c r="Q172" s="43">
        <f>+$F$172/5</f>
        <v>124530.31999999999</v>
      </c>
      <c r="R172" s="43">
        <f>+$F$172/5</f>
        <v>124530.31999999999</v>
      </c>
      <c r="S172" s="43">
        <f>+$F$172/5</f>
        <v>124530.31999999999</v>
      </c>
      <c r="T172" s="43">
        <f>+$F$172/5</f>
        <v>124530.31999999999</v>
      </c>
    </row>
    <row r="173" spans="1:20" ht="15">
      <c r="A173" s="160"/>
      <c r="B173" s="161"/>
      <c r="C173" s="39" t="s">
        <v>248</v>
      </c>
      <c r="D173" s="9">
        <v>7296</v>
      </c>
      <c r="E173" s="9" t="s">
        <v>96</v>
      </c>
      <c r="F173" s="43">
        <v>190425.6</v>
      </c>
      <c r="G173" s="48"/>
      <c r="H173" s="9" t="s">
        <v>237</v>
      </c>
      <c r="I173" s="9">
        <v>2027</v>
      </c>
      <c r="J173" s="9"/>
      <c r="K173" s="9">
        <v>2023</v>
      </c>
      <c r="L173" s="9"/>
      <c r="M173" s="9"/>
      <c r="N173" s="9">
        <v>2024</v>
      </c>
      <c r="O173" s="9"/>
      <c r="P173" s="43">
        <f>+$F$173/5</f>
        <v>38085.12</v>
      </c>
      <c r="Q173" s="43">
        <f>+$F$173/5</f>
        <v>38085.12</v>
      </c>
      <c r="R173" s="43">
        <f>+$F$173/5</f>
        <v>38085.12</v>
      </c>
      <c r="S173" s="43">
        <f>+$F$173/5</f>
        <v>38085.12</v>
      </c>
      <c r="T173" s="43">
        <f>+$F$173/5</f>
        <v>38085.12</v>
      </c>
    </row>
    <row r="174" spans="1:20" ht="15">
      <c r="A174" s="160"/>
      <c r="B174" s="161"/>
      <c r="C174" s="39" t="s">
        <v>249</v>
      </c>
      <c r="D174" s="9">
        <v>608</v>
      </c>
      <c r="E174" s="9" t="s">
        <v>10</v>
      </c>
      <c r="F174" s="43">
        <v>364800</v>
      </c>
      <c r="G174" s="48"/>
      <c r="H174" s="9" t="s">
        <v>237</v>
      </c>
      <c r="I174" s="9">
        <v>2027</v>
      </c>
      <c r="J174" s="9"/>
      <c r="K174" s="9">
        <v>2023</v>
      </c>
      <c r="L174" s="9"/>
      <c r="M174" s="9"/>
      <c r="N174" s="9">
        <v>2024</v>
      </c>
      <c r="O174" s="9"/>
      <c r="P174" s="43">
        <f>+$F$174/5</f>
        <v>72960</v>
      </c>
      <c r="Q174" s="43">
        <f>+$F$174/5</f>
        <v>72960</v>
      </c>
      <c r="R174" s="43">
        <f>+$F$174/5</f>
        <v>72960</v>
      </c>
      <c r="S174" s="43">
        <f>+$F$174/5</f>
        <v>72960</v>
      </c>
      <c r="T174" s="43">
        <f>+$F$174/5</f>
        <v>72960</v>
      </c>
    </row>
    <row r="175" spans="1:20" ht="15">
      <c r="A175" s="160"/>
      <c r="B175" s="161"/>
      <c r="C175" s="39" t="s">
        <v>297</v>
      </c>
      <c r="D175" s="9">
        <v>480</v>
      </c>
      <c r="E175" s="9" t="s">
        <v>10</v>
      </c>
      <c r="F175" s="43">
        <v>24960</v>
      </c>
      <c r="G175" s="48"/>
      <c r="H175" s="9" t="s">
        <v>237</v>
      </c>
      <c r="I175" s="9">
        <v>2027</v>
      </c>
      <c r="J175" s="9"/>
      <c r="K175" s="9">
        <v>2023</v>
      </c>
      <c r="L175" s="9"/>
      <c r="M175" s="9"/>
      <c r="N175" s="9">
        <v>2024</v>
      </c>
      <c r="O175" s="9"/>
      <c r="P175" s="43">
        <f>+$F$175/5</f>
        <v>4992</v>
      </c>
      <c r="Q175" s="43">
        <f>+$F$175/5</f>
        <v>4992</v>
      </c>
      <c r="R175" s="43">
        <f>+$F$175/5</f>
        <v>4992</v>
      </c>
      <c r="S175" s="43">
        <f>+$F$175/5</f>
        <v>4992</v>
      </c>
      <c r="T175" s="43">
        <f>+$F$175/5</f>
        <v>4992</v>
      </c>
    </row>
    <row r="176" spans="1:20" ht="15">
      <c r="A176" s="160"/>
      <c r="B176" s="161"/>
      <c r="C176" s="39" t="s">
        <v>298</v>
      </c>
      <c r="D176" s="9">
        <v>84</v>
      </c>
      <c r="E176" s="9" t="s">
        <v>10</v>
      </c>
      <c r="F176" s="43">
        <v>273000</v>
      </c>
      <c r="G176" s="48"/>
      <c r="H176" s="9" t="s">
        <v>237</v>
      </c>
      <c r="I176" s="9">
        <v>2027</v>
      </c>
      <c r="J176" s="9"/>
      <c r="K176" s="9">
        <v>2023</v>
      </c>
      <c r="L176" s="9"/>
      <c r="M176" s="9"/>
      <c r="N176" s="9">
        <v>2024</v>
      </c>
      <c r="O176" s="9"/>
      <c r="P176" s="43">
        <f>+$F$176/5</f>
        <v>54600</v>
      </c>
      <c r="Q176" s="43">
        <f>+$F$176/5</f>
        <v>54600</v>
      </c>
      <c r="R176" s="43">
        <f>+$F$176/5</f>
        <v>54600</v>
      </c>
      <c r="S176" s="43">
        <f>+$F$176/5</f>
        <v>54600</v>
      </c>
      <c r="T176" s="43">
        <f>+$F$176/5</f>
        <v>54600</v>
      </c>
    </row>
    <row r="177" spans="1:20" ht="15">
      <c r="A177" s="160"/>
      <c r="B177" s="161"/>
      <c r="C177" s="39" t="s">
        <v>276</v>
      </c>
      <c r="D177" s="9" t="s">
        <v>54</v>
      </c>
      <c r="E177" s="9" t="s">
        <v>54</v>
      </c>
      <c r="F177" s="43">
        <v>34000</v>
      </c>
      <c r="G177" s="48"/>
      <c r="H177" s="9" t="s">
        <v>237</v>
      </c>
      <c r="I177" s="9">
        <v>2027</v>
      </c>
      <c r="J177" s="9"/>
      <c r="K177" s="9">
        <v>2023</v>
      </c>
      <c r="L177" s="9"/>
      <c r="M177" s="9"/>
      <c r="N177" s="9">
        <v>2024</v>
      </c>
      <c r="O177" s="9"/>
      <c r="P177" s="43">
        <f>+$F$177/5</f>
        <v>6800</v>
      </c>
      <c r="Q177" s="43">
        <f>+$F$177/5</f>
        <v>6800</v>
      </c>
      <c r="R177" s="43">
        <f>+$F$177/5</f>
        <v>6800</v>
      </c>
      <c r="S177" s="43">
        <f>+$F$177/5</f>
        <v>6800</v>
      </c>
      <c r="T177" s="43">
        <f>+$F$177/5</f>
        <v>6800</v>
      </c>
    </row>
    <row r="178" spans="1:20" ht="15">
      <c r="A178" s="160"/>
      <c r="B178" s="161"/>
      <c r="C178" s="46" t="s">
        <v>258</v>
      </c>
      <c r="D178" s="9"/>
      <c r="E178" s="9"/>
      <c r="F178" s="43">
        <v>2854105.9</v>
      </c>
      <c r="G178" s="48"/>
      <c r="H178" s="9" t="s">
        <v>237</v>
      </c>
      <c r="I178" s="9">
        <v>2027</v>
      </c>
      <c r="J178" s="9"/>
      <c r="K178" s="9">
        <v>2023</v>
      </c>
      <c r="L178" s="9"/>
      <c r="M178" s="9"/>
      <c r="N178" s="9">
        <v>2024</v>
      </c>
      <c r="O178" s="9"/>
      <c r="P178" s="43">
        <f>+$F$178/5</f>
        <v>570821.1799999999</v>
      </c>
      <c r="Q178" s="43">
        <f>+$F$178/5</f>
        <v>570821.1799999999</v>
      </c>
      <c r="R178" s="43">
        <f>+$F$178/5</f>
        <v>570821.1799999999</v>
      </c>
      <c r="S178" s="43">
        <f>+$F$178/5</f>
        <v>570821.1799999999</v>
      </c>
      <c r="T178" s="43">
        <f>+$F$178/5</f>
        <v>570821.1799999999</v>
      </c>
    </row>
    <row r="179" spans="1:20" ht="15">
      <c r="A179" s="160">
        <v>18</v>
      </c>
      <c r="B179" s="161" t="s">
        <v>347</v>
      </c>
      <c r="C179" s="39" t="s">
        <v>348</v>
      </c>
      <c r="D179" s="9">
        <v>1</v>
      </c>
      <c r="E179" s="9" t="s">
        <v>10</v>
      </c>
      <c r="F179" s="43">
        <v>172900</v>
      </c>
      <c r="G179" s="9"/>
      <c r="H179" s="9" t="s">
        <v>237</v>
      </c>
      <c r="I179" s="9">
        <v>2027</v>
      </c>
      <c r="J179" s="9"/>
      <c r="K179" s="9">
        <v>2023</v>
      </c>
      <c r="L179" s="9"/>
      <c r="M179" s="9"/>
      <c r="N179" s="9">
        <v>2024</v>
      </c>
      <c r="O179" s="9"/>
      <c r="P179" s="43">
        <f>+$F$179/5</f>
        <v>34580</v>
      </c>
      <c r="Q179" s="43">
        <f>+$F$179/5</f>
        <v>34580</v>
      </c>
      <c r="R179" s="43">
        <f>+$F$179/5</f>
        <v>34580</v>
      </c>
      <c r="S179" s="43">
        <f>+$F$179/5</f>
        <v>34580</v>
      </c>
      <c r="T179" s="43">
        <f>+$F$179/5</f>
        <v>34580</v>
      </c>
    </row>
    <row r="180" spans="1:20" ht="15">
      <c r="A180" s="160"/>
      <c r="B180" s="161"/>
      <c r="C180" s="39" t="s">
        <v>349</v>
      </c>
      <c r="D180" s="9">
        <v>7525</v>
      </c>
      <c r="E180" s="9" t="s">
        <v>96</v>
      </c>
      <c r="F180" s="43">
        <v>579072.5</v>
      </c>
      <c r="G180" s="9"/>
      <c r="H180" s="9" t="s">
        <v>237</v>
      </c>
      <c r="I180" s="9">
        <v>2027</v>
      </c>
      <c r="J180" s="9"/>
      <c r="K180" s="9">
        <v>2023</v>
      </c>
      <c r="L180" s="9"/>
      <c r="M180" s="9"/>
      <c r="N180" s="9">
        <v>2024</v>
      </c>
      <c r="O180" s="9"/>
      <c r="P180" s="43">
        <f>+$F$180/5</f>
        <v>115814.5</v>
      </c>
      <c r="Q180" s="43">
        <f>+$F$180/5</f>
        <v>115814.5</v>
      </c>
      <c r="R180" s="43">
        <f>+$F$180/5</f>
        <v>115814.5</v>
      </c>
      <c r="S180" s="43">
        <f>+$F$180/5</f>
        <v>115814.5</v>
      </c>
      <c r="T180" s="43">
        <f>+$F$180/5</f>
        <v>115814.5</v>
      </c>
    </row>
    <row r="181" spans="1:20" ht="15">
      <c r="A181" s="160"/>
      <c r="B181" s="161"/>
      <c r="C181" s="39" t="s">
        <v>350</v>
      </c>
      <c r="D181" s="9">
        <v>3980</v>
      </c>
      <c r="E181" s="9" t="s">
        <v>96</v>
      </c>
      <c r="F181" s="43">
        <v>245450</v>
      </c>
      <c r="G181" s="9"/>
      <c r="H181" s="9" t="s">
        <v>237</v>
      </c>
      <c r="I181" s="9">
        <v>2027</v>
      </c>
      <c r="J181" s="9"/>
      <c r="K181" s="9">
        <v>2023</v>
      </c>
      <c r="L181" s="9"/>
      <c r="M181" s="9"/>
      <c r="N181" s="9">
        <v>2024</v>
      </c>
      <c r="O181" s="9"/>
      <c r="P181" s="43">
        <f>+$F$181/5</f>
        <v>49090</v>
      </c>
      <c r="Q181" s="43">
        <f>+$F$181/5</f>
        <v>49090</v>
      </c>
      <c r="R181" s="43">
        <f>+$F$181/5</f>
        <v>49090</v>
      </c>
      <c r="S181" s="43">
        <f>+$F$181/5</f>
        <v>49090</v>
      </c>
      <c r="T181" s="43">
        <f>+$F$181/5</f>
        <v>49090</v>
      </c>
    </row>
    <row r="182" spans="1:20" ht="15">
      <c r="A182" s="160"/>
      <c r="B182" s="161"/>
      <c r="C182" s="39" t="s">
        <v>319</v>
      </c>
      <c r="D182" s="9">
        <v>1000</v>
      </c>
      <c r="E182" s="9" t="s">
        <v>96</v>
      </c>
      <c r="F182" s="43">
        <v>35000</v>
      </c>
      <c r="G182" s="9"/>
      <c r="H182" s="9" t="s">
        <v>237</v>
      </c>
      <c r="I182" s="9">
        <v>2027</v>
      </c>
      <c r="J182" s="9"/>
      <c r="K182" s="9">
        <v>2023</v>
      </c>
      <c r="L182" s="9"/>
      <c r="M182" s="9"/>
      <c r="N182" s="9">
        <v>2024</v>
      </c>
      <c r="O182" s="9"/>
      <c r="P182" s="43">
        <f>+$F$182/5</f>
        <v>7000</v>
      </c>
      <c r="Q182" s="43">
        <f>+$F$182/5</f>
        <v>7000</v>
      </c>
      <c r="R182" s="43">
        <f>+$F$182/5</f>
        <v>7000</v>
      </c>
      <c r="S182" s="43">
        <f>+$F$182/5</f>
        <v>7000</v>
      </c>
      <c r="T182" s="43">
        <f>+$F$182/5</f>
        <v>7000</v>
      </c>
    </row>
    <row r="183" spans="1:20" ht="15">
      <c r="A183" s="160"/>
      <c r="B183" s="161"/>
      <c r="C183" s="39" t="s">
        <v>297</v>
      </c>
      <c r="D183" s="9">
        <v>3</v>
      </c>
      <c r="E183" s="9" t="s">
        <v>10</v>
      </c>
      <c r="F183" s="43">
        <v>1440</v>
      </c>
      <c r="G183" s="9"/>
      <c r="H183" s="9" t="s">
        <v>237</v>
      </c>
      <c r="I183" s="9">
        <v>2027</v>
      </c>
      <c r="J183" s="9"/>
      <c r="K183" s="9">
        <v>2023</v>
      </c>
      <c r="L183" s="9"/>
      <c r="M183" s="9"/>
      <c r="N183" s="9">
        <v>2024</v>
      </c>
      <c r="O183" s="9"/>
      <c r="P183" s="43">
        <f>+$F$183/5</f>
        <v>288</v>
      </c>
      <c r="Q183" s="43">
        <f>+$F$183/5</f>
        <v>288</v>
      </c>
      <c r="R183" s="43">
        <f>+$F$183/5</f>
        <v>288</v>
      </c>
      <c r="S183" s="43">
        <f>+$F$183/5</f>
        <v>288</v>
      </c>
      <c r="T183" s="43">
        <f>+$F$183/5</f>
        <v>288</v>
      </c>
    </row>
    <row r="184" spans="1:20" ht="15">
      <c r="A184" s="160"/>
      <c r="B184" s="161"/>
      <c r="C184" s="39" t="s">
        <v>298</v>
      </c>
      <c r="D184" s="9">
        <v>4</v>
      </c>
      <c r="E184" s="9" t="s">
        <v>10</v>
      </c>
      <c r="F184" s="43">
        <v>13000</v>
      </c>
      <c r="G184" s="9"/>
      <c r="H184" s="9" t="s">
        <v>237</v>
      </c>
      <c r="I184" s="9">
        <v>2027</v>
      </c>
      <c r="J184" s="9"/>
      <c r="K184" s="9">
        <v>2023</v>
      </c>
      <c r="L184" s="9"/>
      <c r="M184" s="9"/>
      <c r="N184" s="9">
        <v>2024</v>
      </c>
      <c r="O184" s="9"/>
      <c r="P184" s="43">
        <f>+$F$184/5</f>
        <v>2600</v>
      </c>
      <c r="Q184" s="43">
        <f>+$F$184/5</f>
        <v>2600</v>
      </c>
      <c r="R184" s="43">
        <f>+$F$184/5</f>
        <v>2600</v>
      </c>
      <c r="S184" s="43">
        <f>+$F$184/5</f>
        <v>2600</v>
      </c>
      <c r="T184" s="43">
        <f>+$F$184/5</f>
        <v>2600</v>
      </c>
    </row>
    <row r="185" spans="1:20" ht="15">
      <c r="A185" s="160"/>
      <c r="B185" s="161"/>
      <c r="C185" s="39" t="s">
        <v>351</v>
      </c>
      <c r="D185" s="9">
        <v>4740</v>
      </c>
      <c r="E185" s="9" t="s">
        <v>96</v>
      </c>
      <c r="F185" s="43">
        <v>250208</v>
      </c>
      <c r="G185" s="9"/>
      <c r="H185" s="9" t="s">
        <v>237</v>
      </c>
      <c r="I185" s="9">
        <v>2027</v>
      </c>
      <c r="J185" s="9"/>
      <c r="K185" s="9">
        <v>2023</v>
      </c>
      <c r="L185" s="9"/>
      <c r="M185" s="9"/>
      <c r="N185" s="9">
        <v>2024</v>
      </c>
      <c r="O185" s="9"/>
      <c r="P185" s="43">
        <f>+$F$185/5</f>
        <v>50041.6</v>
      </c>
      <c r="Q185" s="43">
        <f>+$F$185/5</f>
        <v>50041.6</v>
      </c>
      <c r="R185" s="43">
        <f>+$F$185/5</f>
        <v>50041.6</v>
      </c>
      <c r="S185" s="43">
        <f>+$F$185/5</f>
        <v>50041.6</v>
      </c>
      <c r="T185" s="43">
        <f>+$F$185/5</f>
        <v>50041.6</v>
      </c>
    </row>
    <row r="186" spans="1:20" ht="15">
      <c r="A186" s="160"/>
      <c r="B186" s="161"/>
      <c r="C186" s="39" t="s">
        <v>319</v>
      </c>
      <c r="D186" s="9">
        <v>980</v>
      </c>
      <c r="E186" s="9" t="s">
        <v>96</v>
      </c>
      <c r="F186" s="43">
        <v>34300</v>
      </c>
      <c r="G186" s="9"/>
      <c r="H186" s="9" t="s">
        <v>237</v>
      </c>
      <c r="I186" s="9">
        <v>2027</v>
      </c>
      <c r="J186" s="9"/>
      <c r="K186" s="9">
        <v>2023</v>
      </c>
      <c r="L186" s="9"/>
      <c r="M186" s="9"/>
      <c r="N186" s="9">
        <v>2024</v>
      </c>
      <c r="O186" s="9"/>
      <c r="P186" s="43">
        <f>+$F$186/5</f>
        <v>6860</v>
      </c>
      <c r="Q186" s="43">
        <f>+$F$186/5</f>
        <v>6860</v>
      </c>
      <c r="R186" s="43">
        <f>+$F$186/5</f>
        <v>6860</v>
      </c>
      <c r="S186" s="43">
        <f>+$F$186/5</f>
        <v>6860</v>
      </c>
      <c r="T186" s="43">
        <f>+$F$186/5</f>
        <v>6860</v>
      </c>
    </row>
    <row r="187" spans="1:20" ht="15">
      <c r="A187" s="160"/>
      <c r="B187" s="161"/>
      <c r="C187" s="39" t="s">
        <v>297</v>
      </c>
      <c r="D187" s="9">
        <v>1</v>
      </c>
      <c r="E187" s="9" t="s">
        <v>10</v>
      </c>
      <c r="F187" s="43">
        <v>480</v>
      </c>
      <c r="G187" s="9"/>
      <c r="H187" s="9" t="s">
        <v>237</v>
      </c>
      <c r="I187" s="9">
        <v>2027</v>
      </c>
      <c r="J187" s="9"/>
      <c r="K187" s="9">
        <v>2023</v>
      </c>
      <c r="L187" s="9"/>
      <c r="M187" s="9"/>
      <c r="N187" s="9">
        <v>2024</v>
      </c>
      <c r="O187" s="9"/>
      <c r="P187" s="43">
        <f>+$F$187/5</f>
        <v>96</v>
      </c>
      <c r="Q187" s="43">
        <f>+$F$187/5</f>
        <v>96</v>
      </c>
      <c r="R187" s="43">
        <f>+$F$187/5</f>
        <v>96</v>
      </c>
      <c r="S187" s="43">
        <f>+$F$187/5</f>
        <v>96</v>
      </c>
      <c r="T187" s="43">
        <f>+$F$187/5</f>
        <v>96</v>
      </c>
    </row>
    <row r="188" spans="1:20" ht="15">
      <c r="A188" s="160"/>
      <c r="B188" s="161"/>
      <c r="C188" s="39" t="s">
        <v>298</v>
      </c>
      <c r="D188" s="9">
        <v>6</v>
      </c>
      <c r="E188" s="9" t="s">
        <v>10</v>
      </c>
      <c r="F188" s="43">
        <v>19500</v>
      </c>
      <c r="G188" s="9"/>
      <c r="H188" s="9" t="s">
        <v>237</v>
      </c>
      <c r="I188" s="9">
        <v>2027</v>
      </c>
      <c r="J188" s="9"/>
      <c r="K188" s="9">
        <v>2023</v>
      </c>
      <c r="L188" s="9"/>
      <c r="M188" s="9"/>
      <c r="N188" s="9">
        <v>2024</v>
      </c>
      <c r="O188" s="9"/>
      <c r="P188" s="43">
        <f>+$F$188/5</f>
        <v>3900</v>
      </c>
      <c r="Q188" s="43">
        <f>+$F$188/5</f>
        <v>3900</v>
      </c>
      <c r="R188" s="43">
        <f>+$F$188/5</f>
        <v>3900</v>
      </c>
      <c r="S188" s="43">
        <f>+$F$188/5</f>
        <v>3900</v>
      </c>
      <c r="T188" s="43">
        <f>+$F$188/5</f>
        <v>3900</v>
      </c>
    </row>
    <row r="189" spans="1:20" ht="15">
      <c r="A189" s="160"/>
      <c r="B189" s="161"/>
      <c r="C189" s="46" t="s">
        <v>258</v>
      </c>
      <c r="D189" s="9"/>
      <c r="E189" s="9"/>
      <c r="F189" s="43">
        <v>1351350.5</v>
      </c>
      <c r="G189" s="9"/>
      <c r="H189" s="9" t="s">
        <v>237</v>
      </c>
      <c r="I189" s="9">
        <v>2027</v>
      </c>
      <c r="J189" s="9"/>
      <c r="K189" s="9">
        <v>2023</v>
      </c>
      <c r="L189" s="9"/>
      <c r="M189" s="9"/>
      <c r="N189" s="9">
        <v>2024</v>
      </c>
      <c r="O189" s="9"/>
      <c r="P189" s="43">
        <f>+$F$189/5</f>
        <v>270270.1</v>
      </c>
      <c r="Q189" s="43">
        <f>+$F$189/5</f>
        <v>270270.1</v>
      </c>
      <c r="R189" s="43">
        <f>+$F$189/5</f>
        <v>270270.1</v>
      </c>
      <c r="S189" s="43">
        <f>+$F$189/5</f>
        <v>270270.1</v>
      </c>
      <c r="T189" s="43">
        <f>+$F$189/5</f>
        <v>270270.1</v>
      </c>
    </row>
    <row r="190" spans="1:20" ht="30">
      <c r="A190" s="160">
        <v>19</v>
      </c>
      <c r="B190" s="161" t="s">
        <v>352</v>
      </c>
      <c r="C190" s="42" t="s">
        <v>345</v>
      </c>
      <c r="D190" s="9">
        <v>1</v>
      </c>
      <c r="E190" s="9" t="s">
        <v>10</v>
      </c>
      <c r="F190" s="43">
        <v>837200</v>
      </c>
      <c r="G190" s="9"/>
      <c r="H190" s="9" t="s">
        <v>237</v>
      </c>
      <c r="I190" s="9">
        <v>2027</v>
      </c>
      <c r="J190" s="9"/>
      <c r="K190" s="9">
        <v>2023</v>
      </c>
      <c r="L190" s="9"/>
      <c r="M190" s="9"/>
      <c r="N190" s="9">
        <v>2024</v>
      </c>
      <c r="O190" s="9"/>
      <c r="P190" s="43">
        <f>+$F$190/5</f>
        <v>167440</v>
      </c>
      <c r="Q190" s="43">
        <f>+$F$190/5</f>
        <v>167440</v>
      </c>
      <c r="R190" s="43">
        <f>+$F$190/5</f>
        <v>167440</v>
      </c>
      <c r="S190" s="43">
        <f>+$F$190/5</f>
        <v>167440</v>
      </c>
      <c r="T190" s="43">
        <f>+$F$190/5</f>
        <v>167440</v>
      </c>
    </row>
    <row r="191" spans="1:20" ht="15">
      <c r="A191" s="160"/>
      <c r="B191" s="161"/>
      <c r="C191" s="39" t="s">
        <v>353</v>
      </c>
      <c r="D191" s="9">
        <v>5440</v>
      </c>
      <c r="E191" s="9" t="s">
        <v>96</v>
      </c>
      <c r="F191" s="43">
        <v>347000</v>
      </c>
      <c r="G191" s="9"/>
      <c r="H191" s="9" t="s">
        <v>237</v>
      </c>
      <c r="I191" s="9">
        <v>2027</v>
      </c>
      <c r="J191" s="9"/>
      <c r="K191" s="9">
        <v>2023</v>
      </c>
      <c r="L191" s="9"/>
      <c r="M191" s="9"/>
      <c r="N191" s="9">
        <v>2024</v>
      </c>
      <c r="O191" s="9"/>
      <c r="P191" s="43">
        <f>+$F$191/5</f>
        <v>69400</v>
      </c>
      <c r="Q191" s="43">
        <f>+$F$191/5</f>
        <v>69400</v>
      </c>
      <c r="R191" s="43">
        <f>+$F$191/5</f>
        <v>69400</v>
      </c>
      <c r="S191" s="43">
        <f>+$F$191/5</f>
        <v>69400</v>
      </c>
      <c r="T191" s="43">
        <f>+$F$191/5</f>
        <v>69400</v>
      </c>
    </row>
    <row r="192" spans="1:20" ht="15">
      <c r="A192" s="160"/>
      <c r="B192" s="161"/>
      <c r="C192" s="39" t="s">
        <v>319</v>
      </c>
      <c r="D192" s="9">
        <v>6898</v>
      </c>
      <c r="E192" s="9" t="s">
        <v>96</v>
      </c>
      <c r="F192" s="43">
        <v>418438</v>
      </c>
      <c r="G192" s="9"/>
      <c r="H192" s="9" t="s">
        <v>237</v>
      </c>
      <c r="I192" s="9">
        <v>2027</v>
      </c>
      <c r="J192" s="9"/>
      <c r="K192" s="9">
        <v>2023</v>
      </c>
      <c r="L192" s="9"/>
      <c r="M192" s="9"/>
      <c r="N192" s="9">
        <v>2024</v>
      </c>
      <c r="O192" s="9"/>
      <c r="P192" s="43">
        <f>+$F$192/5</f>
        <v>83687.6</v>
      </c>
      <c r="Q192" s="43">
        <f>+$F$192/5</f>
        <v>83687.6</v>
      </c>
      <c r="R192" s="43">
        <f>+$F$192/5</f>
        <v>83687.6</v>
      </c>
      <c r="S192" s="43">
        <f>+$F$192/5</f>
        <v>83687.6</v>
      </c>
      <c r="T192" s="43">
        <f>+$F$192/5</f>
        <v>83687.6</v>
      </c>
    </row>
    <row r="193" spans="1:20" ht="15">
      <c r="A193" s="160"/>
      <c r="B193" s="161"/>
      <c r="C193" s="39" t="s">
        <v>248</v>
      </c>
      <c r="D193" s="9">
        <v>4910</v>
      </c>
      <c r="E193" s="9" t="s">
        <v>96</v>
      </c>
      <c r="F193" s="43">
        <v>128151</v>
      </c>
      <c r="G193" s="9"/>
      <c r="H193" s="9" t="s">
        <v>237</v>
      </c>
      <c r="I193" s="9">
        <v>2027</v>
      </c>
      <c r="J193" s="9"/>
      <c r="K193" s="9">
        <v>2023</v>
      </c>
      <c r="L193" s="9"/>
      <c r="M193" s="9"/>
      <c r="N193" s="9">
        <v>2024</v>
      </c>
      <c r="O193" s="9"/>
      <c r="P193" s="43">
        <f>+$F$193/5</f>
        <v>25630.2</v>
      </c>
      <c r="Q193" s="43">
        <f>+$F$193/5</f>
        <v>25630.2</v>
      </c>
      <c r="R193" s="43">
        <f>+$F$193/5</f>
        <v>25630.2</v>
      </c>
      <c r="S193" s="43">
        <f>+$F$193/5</f>
        <v>25630.2</v>
      </c>
      <c r="T193" s="43">
        <f>+$F$193/5</f>
        <v>25630.2</v>
      </c>
    </row>
    <row r="194" spans="1:20" ht="15">
      <c r="A194" s="160"/>
      <c r="B194" s="161"/>
      <c r="C194" s="39" t="s">
        <v>249</v>
      </c>
      <c r="D194" s="9">
        <v>491</v>
      </c>
      <c r="E194" s="9" t="s">
        <v>10</v>
      </c>
      <c r="F194" s="43">
        <v>294600</v>
      </c>
      <c r="G194" s="9"/>
      <c r="H194" s="9" t="s">
        <v>237</v>
      </c>
      <c r="I194" s="9">
        <v>2027</v>
      </c>
      <c r="J194" s="9"/>
      <c r="K194" s="9">
        <v>2023</v>
      </c>
      <c r="L194" s="9"/>
      <c r="M194" s="9"/>
      <c r="N194" s="9">
        <v>2024</v>
      </c>
      <c r="O194" s="9"/>
      <c r="P194" s="43">
        <f>+$F$194/5</f>
        <v>58920</v>
      </c>
      <c r="Q194" s="43">
        <f>+$F$194/5</f>
        <v>58920</v>
      </c>
      <c r="R194" s="43">
        <f>+$F$194/5</f>
        <v>58920</v>
      </c>
      <c r="S194" s="43">
        <f>+$F$194/5</f>
        <v>58920</v>
      </c>
      <c r="T194" s="43">
        <f>+$F$194/5</f>
        <v>58920</v>
      </c>
    </row>
    <row r="195" spans="1:20" ht="15">
      <c r="A195" s="160"/>
      <c r="B195" s="161"/>
      <c r="C195" s="39" t="s">
        <v>297</v>
      </c>
      <c r="D195" s="9">
        <v>68</v>
      </c>
      <c r="E195" s="9" t="s">
        <v>10</v>
      </c>
      <c r="F195" s="43">
        <v>32640</v>
      </c>
      <c r="G195" s="9"/>
      <c r="H195" s="9" t="s">
        <v>237</v>
      </c>
      <c r="I195" s="9">
        <v>2027</v>
      </c>
      <c r="J195" s="9"/>
      <c r="K195" s="9">
        <v>2023</v>
      </c>
      <c r="L195" s="9"/>
      <c r="M195" s="9"/>
      <c r="N195" s="9">
        <v>2024</v>
      </c>
      <c r="O195" s="9"/>
      <c r="P195" s="43">
        <f>+$F$195/5</f>
        <v>6528</v>
      </c>
      <c r="Q195" s="43">
        <f>+$F$195/5</f>
        <v>6528</v>
      </c>
      <c r="R195" s="43">
        <f>+$F$195/5</f>
        <v>6528</v>
      </c>
      <c r="S195" s="43">
        <f>+$F$195/5</f>
        <v>6528</v>
      </c>
      <c r="T195" s="43">
        <f>+$F$195/5</f>
        <v>6528</v>
      </c>
    </row>
    <row r="196" spans="1:20" ht="15">
      <c r="A196" s="160"/>
      <c r="B196" s="161"/>
      <c r="C196" s="39" t="s">
        <v>298</v>
      </c>
      <c r="D196" s="9">
        <v>21</v>
      </c>
      <c r="E196" s="9" t="s">
        <v>10</v>
      </c>
      <c r="F196" s="43">
        <v>68250</v>
      </c>
      <c r="G196" s="9"/>
      <c r="H196" s="9" t="s">
        <v>237</v>
      </c>
      <c r="I196" s="9">
        <v>2027</v>
      </c>
      <c r="J196" s="9"/>
      <c r="K196" s="9">
        <v>2023</v>
      </c>
      <c r="L196" s="9"/>
      <c r="M196" s="9"/>
      <c r="N196" s="9">
        <v>2024</v>
      </c>
      <c r="O196" s="9"/>
      <c r="P196" s="43">
        <f>+$F$196/5</f>
        <v>13650</v>
      </c>
      <c r="Q196" s="43">
        <f>+$F$196/5</f>
        <v>13650</v>
      </c>
      <c r="R196" s="43">
        <f>+$F$196/5</f>
        <v>13650</v>
      </c>
      <c r="S196" s="43">
        <f>+$F$196/5</f>
        <v>13650</v>
      </c>
      <c r="T196" s="43">
        <f>+$F$196/5</f>
        <v>13650</v>
      </c>
    </row>
    <row r="197" spans="1:20" ht="15">
      <c r="A197" s="160"/>
      <c r="B197" s="161"/>
      <c r="C197" s="39" t="s">
        <v>299</v>
      </c>
      <c r="D197" s="9">
        <v>1522.34</v>
      </c>
      <c r="E197" s="9" t="s">
        <v>96</v>
      </c>
      <c r="F197" s="43">
        <v>120722</v>
      </c>
      <c r="G197" s="9"/>
      <c r="H197" s="9" t="s">
        <v>237</v>
      </c>
      <c r="I197" s="9">
        <v>2027</v>
      </c>
      <c r="J197" s="9"/>
      <c r="K197" s="9">
        <v>2023</v>
      </c>
      <c r="L197" s="9"/>
      <c r="M197" s="9"/>
      <c r="N197" s="9">
        <v>2024</v>
      </c>
      <c r="O197" s="9"/>
      <c r="P197" s="43">
        <f>+$F$197/5</f>
        <v>24144.4</v>
      </c>
      <c r="Q197" s="43">
        <f>+$F$197/5</f>
        <v>24144.4</v>
      </c>
      <c r="R197" s="43">
        <f>+$F$197/5</f>
        <v>24144.4</v>
      </c>
      <c r="S197" s="43">
        <f>+$F$197/5</f>
        <v>24144.4</v>
      </c>
      <c r="T197" s="43">
        <f>+$F$197/5</f>
        <v>24144.4</v>
      </c>
    </row>
    <row r="198" spans="1:20" ht="15">
      <c r="A198" s="160"/>
      <c r="B198" s="161"/>
      <c r="C198" s="39" t="s">
        <v>251</v>
      </c>
      <c r="D198" s="9">
        <v>320</v>
      </c>
      <c r="E198" s="9" t="s">
        <v>96</v>
      </c>
      <c r="F198" s="43">
        <v>16000</v>
      </c>
      <c r="G198" s="9"/>
      <c r="H198" s="9" t="s">
        <v>237</v>
      </c>
      <c r="I198" s="9">
        <v>2027</v>
      </c>
      <c r="J198" s="9"/>
      <c r="K198" s="9">
        <v>2023</v>
      </c>
      <c r="L198" s="9"/>
      <c r="M198" s="9"/>
      <c r="N198" s="9">
        <v>2024</v>
      </c>
      <c r="O198" s="9"/>
      <c r="P198" s="43">
        <f>+$F$198/5</f>
        <v>3200</v>
      </c>
      <c r="Q198" s="43">
        <f>+$F$198/5</f>
        <v>3200</v>
      </c>
      <c r="R198" s="43">
        <f>+$F$198/5</f>
        <v>3200</v>
      </c>
      <c r="S198" s="43">
        <f>+$F$198/5</f>
        <v>3200</v>
      </c>
      <c r="T198" s="43">
        <f>+$F$198/5</f>
        <v>3200</v>
      </c>
    </row>
    <row r="199" spans="1:20" ht="15">
      <c r="A199" s="160"/>
      <c r="B199" s="161"/>
      <c r="C199" s="39" t="s">
        <v>252</v>
      </c>
      <c r="D199" s="9">
        <v>64</v>
      </c>
      <c r="E199" s="9" t="s">
        <v>10</v>
      </c>
      <c r="F199" s="43">
        <v>38400</v>
      </c>
      <c r="G199" s="9"/>
      <c r="H199" s="9" t="s">
        <v>237</v>
      </c>
      <c r="I199" s="9">
        <v>2027</v>
      </c>
      <c r="J199" s="9"/>
      <c r="K199" s="9">
        <v>2023</v>
      </c>
      <c r="L199" s="9"/>
      <c r="M199" s="9"/>
      <c r="N199" s="9">
        <v>2024</v>
      </c>
      <c r="O199" s="9"/>
      <c r="P199" s="43">
        <f>+$F$199/5</f>
        <v>7680</v>
      </c>
      <c r="Q199" s="43">
        <f>+$F$199/5</f>
        <v>7680</v>
      </c>
      <c r="R199" s="43">
        <f>+$F$199/5</f>
        <v>7680</v>
      </c>
      <c r="S199" s="43">
        <f>+$F$199/5</f>
        <v>7680</v>
      </c>
      <c r="T199" s="43">
        <f>+$F$199/5</f>
        <v>7680</v>
      </c>
    </row>
    <row r="200" spans="1:20" ht="15">
      <c r="A200" s="160"/>
      <c r="B200" s="161"/>
      <c r="C200" s="39" t="s">
        <v>297</v>
      </c>
      <c r="D200" s="9">
        <v>15</v>
      </c>
      <c r="E200" s="9" t="s">
        <v>10</v>
      </c>
      <c r="F200" s="43">
        <v>7200</v>
      </c>
      <c r="G200" s="9"/>
      <c r="H200" s="9" t="s">
        <v>237</v>
      </c>
      <c r="I200" s="9">
        <v>2027</v>
      </c>
      <c r="J200" s="9"/>
      <c r="K200" s="9">
        <v>2023</v>
      </c>
      <c r="L200" s="9"/>
      <c r="M200" s="9"/>
      <c r="N200" s="9">
        <v>2024</v>
      </c>
      <c r="O200" s="9"/>
      <c r="P200" s="43">
        <f>+$F$200/5</f>
        <v>1440</v>
      </c>
      <c r="Q200" s="43">
        <f>+$F$200/5</f>
        <v>1440</v>
      </c>
      <c r="R200" s="43">
        <f>+$F$200/5</f>
        <v>1440</v>
      </c>
      <c r="S200" s="43">
        <f>+$F$200/5</f>
        <v>1440</v>
      </c>
      <c r="T200" s="43">
        <f>+$F$200/5</f>
        <v>1440</v>
      </c>
    </row>
    <row r="201" spans="1:20" ht="15">
      <c r="A201" s="160"/>
      <c r="B201" s="161"/>
      <c r="C201" s="39" t="s">
        <v>298</v>
      </c>
      <c r="D201" s="9">
        <v>8</v>
      </c>
      <c r="E201" s="9" t="s">
        <v>10</v>
      </c>
      <c r="F201" s="43">
        <v>26000</v>
      </c>
      <c r="G201" s="9"/>
      <c r="H201" s="9" t="s">
        <v>237</v>
      </c>
      <c r="I201" s="9">
        <v>2027</v>
      </c>
      <c r="J201" s="9"/>
      <c r="K201" s="9">
        <v>2023</v>
      </c>
      <c r="L201" s="9"/>
      <c r="M201" s="9"/>
      <c r="N201" s="9">
        <v>2024</v>
      </c>
      <c r="O201" s="9"/>
      <c r="P201" s="43">
        <f>+$F$201/5</f>
        <v>5200</v>
      </c>
      <c r="Q201" s="43">
        <f>+$F$201/5</f>
        <v>5200</v>
      </c>
      <c r="R201" s="43">
        <f>+$F$201/5</f>
        <v>5200</v>
      </c>
      <c r="S201" s="43">
        <f>+$F$201/5</f>
        <v>5200</v>
      </c>
      <c r="T201" s="43">
        <f>+$F$201/5</f>
        <v>5200</v>
      </c>
    </row>
    <row r="202" spans="1:20" ht="15">
      <c r="A202" s="160"/>
      <c r="B202" s="161"/>
      <c r="C202" s="39" t="s">
        <v>276</v>
      </c>
      <c r="D202" s="9" t="s">
        <v>54</v>
      </c>
      <c r="E202" s="9" t="s">
        <v>54</v>
      </c>
      <c r="F202" s="43">
        <v>34900</v>
      </c>
      <c r="G202" s="9"/>
      <c r="H202" s="9" t="s">
        <v>237</v>
      </c>
      <c r="I202" s="9">
        <v>2027</v>
      </c>
      <c r="J202" s="9"/>
      <c r="K202" s="9">
        <v>2023</v>
      </c>
      <c r="L202" s="9"/>
      <c r="M202" s="9"/>
      <c r="N202" s="9">
        <v>2024</v>
      </c>
      <c r="O202" s="9"/>
      <c r="P202" s="43">
        <f>+$F$202/5</f>
        <v>6980</v>
      </c>
      <c r="Q202" s="43">
        <f>+$F$202/5</f>
        <v>6980</v>
      </c>
      <c r="R202" s="43">
        <f>+$F$202/5</f>
        <v>6980</v>
      </c>
      <c r="S202" s="43">
        <f>+$F$202/5</f>
        <v>6980</v>
      </c>
      <c r="T202" s="43">
        <f>+$F$202/5</f>
        <v>6980</v>
      </c>
    </row>
    <row r="203" spans="1:20" ht="30">
      <c r="A203" s="160"/>
      <c r="B203" s="161"/>
      <c r="C203" s="42" t="s">
        <v>345</v>
      </c>
      <c r="D203" s="9">
        <v>1</v>
      </c>
      <c r="E203" s="9" t="s">
        <v>10</v>
      </c>
      <c r="F203" s="43">
        <v>325800</v>
      </c>
      <c r="G203" s="9"/>
      <c r="H203" s="9" t="s">
        <v>237</v>
      </c>
      <c r="I203" s="9">
        <v>2027</v>
      </c>
      <c r="J203" s="9"/>
      <c r="K203" s="9">
        <v>2023</v>
      </c>
      <c r="L203" s="9"/>
      <c r="M203" s="9"/>
      <c r="N203" s="9">
        <v>2024</v>
      </c>
      <c r="O203" s="9"/>
      <c r="P203" s="43">
        <f>+$F$203/5</f>
        <v>65160</v>
      </c>
      <c r="Q203" s="43">
        <f>+$F$203/5</f>
        <v>65160</v>
      </c>
      <c r="R203" s="43">
        <f>+$F$203/5</f>
        <v>65160</v>
      </c>
      <c r="S203" s="43">
        <f>+$F$203/5</f>
        <v>65160</v>
      </c>
      <c r="T203" s="43">
        <f>+$F$203/5</f>
        <v>65160</v>
      </c>
    </row>
    <row r="204" spans="1:20" ht="15">
      <c r="A204" s="160"/>
      <c r="B204" s="161"/>
      <c r="C204" s="39" t="s">
        <v>319</v>
      </c>
      <c r="D204" s="9">
        <v>7344.33</v>
      </c>
      <c r="E204" s="9" t="s">
        <v>96</v>
      </c>
      <c r="F204" s="43">
        <v>433085.2</v>
      </c>
      <c r="G204" s="9"/>
      <c r="H204" s="9" t="s">
        <v>237</v>
      </c>
      <c r="I204" s="9">
        <v>2027</v>
      </c>
      <c r="J204" s="9"/>
      <c r="K204" s="9">
        <v>2023</v>
      </c>
      <c r="L204" s="9"/>
      <c r="M204" s="9"/>
      <c r="N204" s="9">
        <v>2024</v>
      </c>
      <c r="O204" s="9"/>
      <c r="P204" s="43">
        <f>+$F$204/5</f>
        <v>86617.04000000001</v>
      </c>
      <c r="Q204" s="43">
        <f>+$F$204/5</f>
        <v>86617.04000000001</v>
      </c>
      <c r="R204" s="43">
        <f>+$F$204/5</f>
        <v>86617.04000000001</v>
      </c>
      <c r="S204" s="43">
        <f>+$F$204/5</f>
        <v>86617.04000000001</v>
      </c>
      <c r="T204" s="43">
        <f>+$F$204/5</f>
        <v>86617.04000000001</v>
      </c>
    </row>
    <row r="205" spans="1:20" ht="15">
      <c r="A205" s="160"/>
      <c r="B205" s="161"/>
      <c r="C205" s="39" t="s">
        <v>248</v>
      </c>
      <c r="D205" s="9">
        <v>4200</v>
      </c>
      <c r="E205" s="9" t="s">
        <v>96</v>
      </c>
      <c r="F205" s="43">
        <v>109620</v>
      </c>
      <c r="G205" s="9"/>
      <c r="H205" s="9" t="s">
        <v>237</v>
      </c>
      <c r="I205" s="9">
        <v>2027</v>
      </c>
      <c r="J205" s="9"/>
      <c r="K205" s="9">
        <v>2023</v>
      </c>
      <c r="L205" s="9"/>
      <c r="M205" s="9"/>
      <c r="N205" s="9">
        <v>2024</v>
      </c>
      <c r="O205" s="9"/>
      <c r="P205" s="43">
        <f>+$F$205/5</f>
        <v>21924</v>
      </c>
      <c r="Q205" s="43">
        <f>+$F$205/5</f>
        <v>21924</v>
      </c>
      <c r="R205" s="43">
        <f>+$F$205/5</f>
        <v>21924</v>
      </c>
      <c r="S205" s="43">
        <f>+$F$205/5</f>
        <v>21924</v>
      </c>
      <c r="T205" s="43">
        <f>+$F$205/5</f>
        <v>21924</v>
      </c>
    </row>
    <row r="206" spans="1:20" ht="15">
      <c r="A206" s="160"/>
      <c r="B206" s="161"/>
      <c r="C206" s="39" t="s">
        <v>249</v>
      </c>
      <c r="D206" s="9">
        <v>421</v>
      </c>
      <c r="E206" s="9" t="s">
        <v>10</v>
      </c>
      <c r="F206" s="43">
        <v>252600</v>
      </c>
      <c r="G206" s="9"/>
      <c r="H206" s="9" t="s">
        <v>237</v>
      </c>
      <c r="I206" s="9">
        <v>2027</v>
      </c>
      <c r="J206" s="9"/>
      <c r="K206" s="9">
        <v>2023</v>
      </c>
      <c r="L206" s="9"/>
      <c r="M206" s="9"/>
      <c r="N206" s="9">
        <v>2024</v>
      </c>
      <c r="O206" s="9"/>
      <c r="P206" s="43">
        <f>+$F$206/5</f>
        <v>50520</v>
      </c>
      <c r="Q206" s="43">
        <f>+$F$206/5</f>
        <v>50520</v>
      </c>
      <c r="R206" s="43">
        <f>+$F$206/5</f>
        <v>50520</v>
      </c>
      <c r="S206" s="43">
        <f>+$F$206/5</f>
        <v>50520</v>
      </c>
      <c r="T206" s="43">
        <f>+$F$206/5</f>
        <v>50520</v>
      </c>
    </row>
    <row r="207" spans="1:20" ht="15">
      <c r="A207" s="160"/>
      <c r="B207" s="161"/>
      <c r="C207" s="39" t="s">
        <v>297</v>
      </c>
      <c r="D207" s="9">
        <v>105</v>
      </c>
      <c r="E207" s="9" t="s">
        <v>10</v>
      </c>
      <c r="F207" s="43">
        <v>50400</v>
      </c>
      <c r="G207" s="9"/>
      <c r="H207" s="9" t="s">
        <v>237</v>
      </c>
      <c r="I207" s="9">
        <v>2027</v>
      </c>
      <c r="J207" s="9"/>
      <c r="K207" s="9">
        <v>2023</v>
      </c>
      <c r="L207" s="9"/>
      <c r="M207" s="9"/>
      <c r="N207" s="9">
        <v>2024</v>
      </c>
      <c r="O207" s="9"/>
      <c r="P207" s="43">
        <f>+$F$207/5</f>
        <v>10080</v>
      </c>
      <c r="Q207" s="43">
        <f>+$F$207/5</f>
        <v>10080</v>
      </c>
      <c r="R207" s="43">
        <f>+$F$207/5</f>
        <v>10080</v>
      </c>
      <c r="S207" s="43">
        <f>+$F$207/5</f>
        <v>10080</v>
      </c>
      <c r="T207" s="43">
        <f>+$F$207/5</f>
        <v>10080</v>
      </c>
    </row>
    <row r="208" spans="1:20" ht="15">
      <c r="A208" s="160"/>
      <c r="B208" s="161"/>
      <c r="C208" s="39" t="s">
        <v>298</v>
      </c>
      <c r="D208" s="9">
        <v>21</v>
      </c>
      <c r="E208" s="9" t="s">
        <v>10</v>
      </c>
      <c r="F208" s="43">
        <v>68250</v>
      </c>
      <c r="G208" s="9"/>
      <c r="H208" s="9" t="s">
        <v>237</v>
      </c>
      <c r="I208" s="9">
        <v>2027</v>
      </c>
      <c r="J208" s="9"/>
      <c r="K208" s="9">
        <v>2023</v>
      </c>
      <c r="L208" s="9"/>
      <c r="M208" s="9"/>
      <c r="N208" s="9">
        <v>2024</v>
      </c>
      <c r="O208" s="9"/>
      <c r="P208" s="43">
        <f>+$F$208/5</f>
        <v>13650</v>
      </c>
      <c r="Q208" s="43">
        <f>+$F$208/5</f>
        <v>13650</v>
      </c>
      <c r="R208" s="43">
        <f>+$F$208/5</f>
        <v>13650</v>
      </c>
      <c r="S208" s="43">
        <f>+$F$208/5</f>
        <v>13650</v>
      </c>
      <c r="T208" s="43">
        <f>+$F$208/5</f>
        <v>13650</v>
      </c>
    </row>
    <row r="209" spans="1:20" ht="15">
      <c r="A209" s="160"/>
      <c r="B209" s="161"/>
      <c r="C209" s="39" t="s">
        <v>299</v>
      </c>
      <c r="D209" s="9">
        <v>2092.78</v>
      </c>
      <c r="E209" s="9" t="s">
        <v>96</v>
      </c>
      <c r="F209" s="43">
        <v>165958</v>
      </c>
      <c r="G209" s="9"/>
      <c r="H209" s="9" t="s">
        <v>237</v>
      </c>
      <c r="I209" s="9">
        <v>2027</v>
      </c>
      <c r="J209" s="9"/>
      <c r="K209" s="9">
        <v>2023</v>
      </c>
      <c r="L209" s="9"/>
      <c r="M209" s="9"/>
      <c r="N209" s="9">
        <v>2024</v>
      </c>
      <c r="O209" s="9"/>
      <c r="P209" s="43">
        <f>+$F$209/5</f>
        <v>33191.6</v>
      </c>
      <c r="Q209" s="43">
        <f>+$F$209/5</f>
        <v>33191.6</v>
      </c>
      <c r="R209" s="43">
        <f>+$F$209/5</f>
        <v>33191.6</v>
      </c>
      <c r="S209" s="43">
        <f>+$F$209/5</f>
        <v>33191.6</v>
      </c>
      <c r="T209" s="43">
        <f>+$F$209/5</f>
        <v>33191.6</v>
      </c>
    </row>
    <row r="210" spans="1:20" ht="15">
      <c r="A210" s="160"/>
      <c r="B210" s="161"/>
      <c r="C210" s="39" t="s">
        <v>251</v>
      </c>
      <c r="D210" s="9">
        <v>835</v>
      </c>
      <c r="E210" s="9" t="s">
        <v>96</v>
      </c>
      <c r="F210" s="43">
        <v>41750</v>
      </c>
      <c r="G210" s="9"/>
      <c r="H210" s="9" t="s">
        <v>237</v>
      </c>
      <c r="I210" s="9">
        <v>2027</v>
      </c>
      <c r="J210" s="9"/>
      <c r="K210" s="9">
        <v>2023</v>
      </c>
      <c r="L210" s="9"/>
      <c r="M210" s="9"/>
      <c r="N210" s="9">
        <v>2024</v>
      </c>
      <c r="O210" s="9"/>
      <c r="P210" s="43">
        <f>+$F$210/5</f>
        <v>8350</v>
      </c>
      <c r="Q210" s="43">
        <f>+$F$210/5</f>
        <v>8350</v>
      </c>
      <c r="R210" s="43">
        <f>+$F$210/5</f>
        <v>8350</v>
      </c>
      <c r="S210" s="43">
        <f>+$F$210/5</f>
        <v>8350</v>
      </c>
      <c r="T210" s="43">
        <f>+$F$210/5</f>
        <v>8350</v>
      </c>
    </row>
    <row r="211" spans="1:20" ht="15">
      <c r="A211" s="160"/>
      <c r="B211" s="161"/>
      <c r="C211" s="39" t="s">
        <v>252</v>
      </c>
      <c r="D211" s="9">
        <v>167</v>
      </c>
      <c r="E211" s="9" t="s">
        <v>10</v>
      </c>
      <c r="F211" s="43">
        <v>100200</v>
      </c>
      <c r="G211" s="9"/>
      <c r="H211" s="9" t="s">
        <v>237</v>
      </c>
      <c r="I211" s="9">
        <v>2027</v>
      </c>
      <c r="J211" s="9"/>
      <c r="K211" s="9">
        <v>2023</v>
      </c>
      <c r="L211" s="9"/>
      <c r="M211" s="9"/>
      <c r="N211" s="9">
        <v>2024</v>
      </c>
      <c r="O211" s="9"/>
      <c r="P211" s="43">
        <f>+$F$211/5</f>
        <v>20040</v>
      </c>
      <c r="Q211" s="43">
        <f>+$F$211/5</f>
        <v>20040</v>
      </c>
      <c r="R211" s="43">
        <f>+$F$211/5</f>
        <v>20040</v>
      </c>
      <c r="S211" s="43">
        <f>+$F$211/5</f>
        <v>20040</v>
      </c>
      <c r="T211" s="43">
        <f>+$F$211/5</f>
        <v>20040</v>
      </c>
    </row>
    <row r="212" spans="1:20" ht="15">
      <c r="A212" s="160"/>
      <c r="B212" s="161"/>
      <c r="C212" s="39" t="s">
        <v>297</v>
      </c>
      <c r="D212" s="9">
        <v>20</v>
      </c>
      <c r="E212" s="9" t="s">
        <v>10</v>
      </c>
      <c r="F212" s="43">
        <v>9600</v>
      </c>
      <c r="G212" s="9"/>
      <c r="H212" s="9" t="s">
        <v>237</v>
      </c>
      <c r="I212" s="9">
        <v>2027</v>
      </c>
      <c r="J212" s="9"/>
      <c r="K212" s="9">
        <v>2023</v>
      </c>
      <c r="L212" s="9"/>
      <c r="M212" s="9"/>
      <c r="N212" s="9">
        <v>2024</v>
      </c>
      <c r="O212" s="9"/>
      <c r="P212" s="43">
        <f>+$F$212/5</f>
        <v>1920</v>
      </c>
      <c r="Q212" s="43">
        <f>+$F$212/5</f>
        <v>1920</v>
      </c>
      <c r="R212" s="43">
        <f>+$F$212/5</f>
        <v>1920</v>
      </c>
      <c r="S212" s="43">
        <f>+$F$212/5</f>
        <v>1920</v>
      </c>
      <c r="T212" s="43">
        <f>+$F$212/5</f>
        <v>1920</v>
      </c>
    </row>
    <row r="213" spans="1:20" ht="15">
      <c r="A213" s="160"/>
      <c r="B213" s="161"/>
      <c r="C213" s="39" t="s">
        <v>298</v>
      </c>
      <c r="D213" s="9">
        <v>6</v>
      </c>
      <c r="E213" s="9" t="s">
        <v>10</v>
      </c>
      <c r="F213" s="43">
        <v>19500</v>
      </c>
      <c r="G213" s="9"/>
      <c r="H213" s="9" t="s">
        <v>237</v>
      </c>
      <c r="I213" s="9">
        <v>2027</v>
      </c>
      <c r="J213" s="9"/>
      <c r="K213" s="9">
        <v>2023</v>
      </c>
      <c r="L213" s="9"/>
      <c r="M213" s="9"/>
      <c r="N213" s="9">
        <v>2024</v>
      </c>
      <c r="O213" s="9"/>
      <c r="P213" s="43">
        <f>+$F$213/5</f>
        <v>3900</v>
      </c>
      <c r="Q213" s="43">
        <f>+$F$213/5</f>
        <v>3900</v>
      </c>
      <c r="R213" s="43">
        <f>+$F$213/5</f>
        <v>3900</v>
      </c>
      <c r="S213" s="43">
        <f>+$F$213/5</f>
        <v>3900</v>
      </c>
      <c r="T213" s="43">
        <f>+$F$213/5</f>
        <v>3900</v>
      </c>
    </row>
    <row r="214" spans="1:20" ht="15">
      <c r="A214" s="160"/>
      <c r="B214" s="161"/>
      <c r="C214" s="39" t="s">
        <v>276</v>
      </c>
      <c r="D214" s="9" t="s">
        <v>54</v>
      </c>
      <c r="E214" s="9" t="s">
        <v>54</v>
      </c>
      <c r="F214" s="43">
        <v>82600</v>
      </c>
      <c r="G214" s="9"/>
      <c r="H214" s="9" t="s">
        <v>237</v>
      </c>
      <c r="I214" s="9">
        <v>2027</v>
      </c>
      <c r="J214" s="9"/>
      <c r="K214" s="9">
        <v>2023</v>
      </c>
      <c r="L214" s="9"/>
      <c r="M214" s="9"/>
      <c r="N214" s="9">
        <v>2024</v>
      </c>
      <c r="O214" s="9"/>
      <c r="P214" s="43">
        <f>+$F$214/5</f>
        <v>16520</v>
      </c>
      <c r="Q214" s="43">
        <f>+$F$214/5</f>
        <v>16520</v>
      </c>
      <c r="R214" s="43">
        <f>+$F$214/5</f>
        <v>16520</v>
      </c>
      <c r="S214" s="43">
        <f>+$F$214/5</f>
        <v>16520</v>
      </c>
      <c r="T214" s="43">
        <f>+$F$214/5</f>
        <v>16520</v>
      </c>
    </row>
    <row r="215" spans="1:20" ht="15">
      <c r="A215" s="160"/>
      <c r="B215" s="161"/>
      <c r="C215" s="46" t="s">
        <v>258</v>
      </c>
      <c r="D215" s="9"/>
      <c r="E215" s="9"/>
      <c r="F215" s="43">
        <v>4028864.2</v>
      </c>
      <c r="G215" s="9"/>
      <c r="H215" s="9" t="s">
        <v>237</v>
      </c>
      <c r="I215" s="9">
        <v>2027</v>
      </c>
      <c r="J215" s="9"/>
      <c r="K215" s="9">
        <v>2023</v>
      </c>
      <c r="L215" s="9"/>
      <c r="M215" s="9"/>
      <c r="N215" s="9">
        <v>2024</v>
      </c>
      <c r="O215" s="9"/>
      <c r="P215" s="43">
        <f>+$F$215/5</f>
        <v>805772.8400000001</v>
      </c>
      <c r="Q215" s="43">
        <f>+$F$215/5</f>
        <v>805772.8400000001</v>
      </c>
      <c r="R215" s="43">
        <f>+$F$215/5</f>
        <v>805772.8400000001</v>
      </c>
      <c r="S215" s="43">
        <f>+$F$215/5</f>
        <v>805772.8400000001</v>
      </c>
      <c r="T215" s="43">
        <f>+$F$215/5</f>
        <v>805772.8400000001</v>
      </c>
    </row>
    <row r="216" spans="1:20" ht="15">
      <c r="A216" s="160">
        <v>20</v>
      </c>
      <c r="B216" s="161" t="s">
        <v>178</v>
      </c>
      <c r="C216" s="39" t="s">
        <v>354</v>
      </c>
      <c r="D216" s="9">
        <v>1</v>
      </c>
      <c r="E216" s="9" t="s">
        <v>10</v>
      </c>
      <c r="F216" s="43">
        <v>60000</v>
      </c>
      <c r="G216" s="9"/>
      <c r="H216" s="9" t="s">
        <v>237</v>
      </c>
      <c r="I216" s="9">
        <v>2027</v>
      </c>
      <c r="J216" s="9"/>
      <c r="K216" s="9">
        <v>2023</v>
      </c>
      <c r="L216" s="9"/>
      <c r="M216" s="9"/>
      <c r="N216" s="9">
        <v>2024</v>
      </c>
      <c r="O216" s="9"/>
      <c r="P216" s="43">
        <f>+$F$216/5</f>
        <v>12000</v>
      </c>
      <c r="Q216" s="43">
        <f>+$F$216/5</f>
        <v>12000</v>
      </c>
      <c r="R216" s="43">
        <f>+$F$216/5</f>
        <v>12000</v>
      </c>
      <c r="S216" s="43">
        <f>+$F$216/5</f>
        <v>12000</v>
      </c>
      <c r="T216" s="43">
        <f>+$F$216/5</f>
        <v>12000</v>
      </c>
    </row>
    <row r="217" spans="1:20" ht="15">
      <c r="A217" s="160"/>
      <c r="B217" s="161"/>
      <c r="C217" s="39" t="s">
        <v>355</v>
      </c>
      <c r="D217" s="9">
        <v>1</v>
      </c>
      <c r="E217" s="9" t="s">
        <v>10</v>
      </c>
      <c r="F217" s="43">
        <v>1672370</v>
      </c>
      <c r="G217" s="9"/>
      <c r="H217" s="9" t="s">
        <v>237</v>
      </c>
      <c r="I217" s="9">
        <v>2027</v>
      </c>
      <c r="J217" s="9"/>
      <c r="K217" s="9">
        <v>2023</v>
      </c>
      <c r="L217" s="9"/>
      <c r="M217" s="9"/>
      <c r="N217" s="9">
        <v>2024</v>
      </c>
      <c r="O217" s="9"/>
      <c r="P217" s="43">
        <f>+$F$217/5</f>
        <v>334474</v>
      </c>
      <c r="Q217" s="43">
        <f>+$F$217/5</f>
        <v>334474</v>
      </c>
      <c r="R217" s="43">
        <f>+$F$217/5</f>
        <v>334474</v>
      </c>
      <c r="S217" s="43">
        <f>+$F$217/5</f>
        <v>334474</v>
      </c>
      <c r="T217" s="43">
        <f>+$F$217/5</f>
        <v>334474</v>
      </c>
    </row>
    <row r="218" spans="1:20" ht="15">
      <c r="A218" s="160"/>
      <c r="B218" s="161"/>
      <c r="C218" s="46" t="s">
        <v>258</v>
      </c>
      <c r="D218" s="9"/>
      <c r="E218" s="9"/>
      <c r="F218" s="43">
        <v>1732370</v>
      </c>
      <c r="G218" s="9"/>
      <c r="H218" s="9" t="s">
        <v>237</v>
      </c>
      <c r="I218" s="9">
        <v>2027</v>
      </c>
      <c r="J218" s="9"/>
      <c r="K218" s="9">
        <v>2023</v>
      </c>
      <c r="L218" s="9"/>
      <c r="M218" s="9"/>
      <c r="N218" s="9">
        <v>2024</v>
      </c>
      <c r="O218" s="9"/>
      <c r="P218" s="43">
        <f>+$F$218/5</f>
        <v>346474</v>
      </c>
      <c r="Q218" s="43">
        <f>+$F$218/5</f>
        <v>346474</v>
      </c>
      <c r="R218" s="43">
        <f>+$F$218/5</f>
        <v>346474</v>
      </c>
      <c r="S218" s="43">
        <f>+$F$218/5</f>
        <v>346474</v>
      </c>
      <c r="T218" s="43">
        <f>+$F$218/5</f>
        <v>346474</v>
      </c>
    </row>
    <row r="219" spans="1:20" ht="15">
      <c r="A219" s="160">
        <v>21</v>
      </c>
      <c r="B219" s="161" t="s">
        <v>173</v>
      </c>
      <c r="C219" s="39" t="s">
        <v>356</v>
      </c>
      <c r="D219" s="9">
        <v>1</v>
      </c>
      <c r="E219" s="9" t="s">
        <v>10</v>
      </c>
      <c r="F219" s="43">
        <v>294550</v>
      </c>
      <c r="G219" s="9"/>
      <c r="H219" s="9" t="s">
        <v>237</v>
      </c>
      <c r="I219" s="9">
        <v>2027</v>
      </c>
      <c r="J219" s="9"/>
      <c r="K219" s="9">
        <v>2023</v>
      </c>
      <c r="L219" s="9"/>
      <c r="M219" s="9"/>
      <c r="N219" s="9">
        <v>2024</v>
      </c>
      <c r="O219" s="9"/>
      <c r="P219" s="43">
        <f>+$F$219/5</f>
        <v>58910</v>
      </c>
      <c r="Q219" s="43">
        <f>+$F$219/5</f>
        <v>58910</v>
      </c>
      <c r="R219" s="43">
        <f>+$F$219/5</f>
        <v>58910</v>
      </c>
      <c r="S219" s="43">
        <f>+$F$219/5</f>
        <v>58910</v>
      </c>
      <c r="T219" s="43">
        <f>+$F$219/5</f>
        <v>58910</v>
      </c>
    </row>
    <row r="220" spans="1:20" ht="15">
      <c r="A220" s="160"/>
      <c r="B220" s="161"/>
      <c r="C220" s="39" t="s">
        <v>355</v>
      </c>
      <c r="D220" s="9">
        <v>1</v>
      </c>
      <c r="E220" s="9" t="s">
        <v>10</v>
      </c>
      <c r="F220" s="43">
        <v>3171300</v>
      </c>
      <c r="G220" s="9"/>
      <c r="H220" s="9" t="s">
        <v>237</v>
      </c>
      <c r="I220" s="9">
        <v>2027</v>
      </c>
      <c r="J220" s="9"/>
      <c r="K220" s="9">
        <v>2023</v>
      </c>
      <c r="L220" s="9"/>
      <c r="M220" s="9"/>
      <c r="N220" s="9">
        <v>2024</v>
      </c>
      <c r="O220" s="9"/>
      <c r="P220" s="43">
        <f>+$F$220/5</f>
        <v>634260</v>
      </c>
      <c r="Q220" s="43">
        <f>+$F$220/5</f>
        <v>634260</v>
      </c>
      <c r="R220" s="43">
        <f>+$F$220/5</f>
        <v>634260</v>
      </c>
      <c r="S220" s="43">
        <f>+$F$220/5</f>
        <v>634260</v>
      </c>
      <c r="T220" s="43">
        <f>+$F$220/5</f>
        <v>634260</v>
      </c>
    </row>
    <row r="221" spans="1:20" ht="15">
      <c r="A221" s="160"/>
      <c r="B221" s="161"/>
      <c r="C221" s="39" t="s">
        <v>357</v>
      </c>
      <c r="D221" s="9">
        <v>4644</v>
      </c>
      <c r="E221" s="9" t="s">
        <v>96</v>
      </c>
      <c r="F221" s="43">
        <v>302261.6</v>
      </c>
      <c r="G221" s="9"/>
      <c r="H221" s="9" t="s">
        <v>237</v>
      </c>
      <c r="I221" s="9">
        <v>2027</v>
      </c>
      <c r="J221" s="9"/>
      <c r="K221" s="9">
        <v>2023</v>
      </c>
      <c r="L221" s="9"/>
      <c r="M221" s="9"/>
      <c r="N221" s="9">
        <v>2024</v>
      </c>
      <c r="O221" s="9"/>
      <c r="P221" s="43">
        <f>+$F$221/5</f>
        <v>60452.31999999999</v>
      </c>
      <c r="Q221" s="43">
        <f>+$F$221/5</f>
        <v>60452.31999999999</v>
      </c>
      <c r="R221" s="43">
        <f>+$F$221/5</f>
        <v>60452.31999999999</v>
      </c>
      <c r="S221" s="43">
        <f>+$F$221/5</f>
        <v>60452.31999999999</v>
      </c>
      <c r="T221" s="43">
        <f>+$F$221/5</f>
        <v>60452.31999999999</v>
      </c>
    </row>
    <row r="222" spans="1:20" ht="15">
      <c r="A222" s="160"/>
      <c r="B222" s="161"/>
      <c r="C222" s="39" t="s">
        <v>319</v>
      </c>
      <c r="D222" s="9">
        <v>5601.75</v>
      </c>
      <c r="E222" s="9" t="s">
        <v>96</v>
      </c>
      <c r="F222" s="43">
        <v>241652.8</v>
      </c>
      <c r="G222" s="9"/>
      <c r="H222" s="9" t="s">
        <v>237</v>
      </c>
      <c r="I222" s="9">
        <v>2027</v>
      </c>
      <c r="J222" s="9"/>
      <c r="K222" s="9">
        <v>2023</v>
      </c>
      <c r="L222" s="9"/>
      <c r="M222" s="9"/>
      <c r="N222" s="9">
        <v>2024</v>
      </c>
      <c r="O222" s="9"/>
      <c r="P222" s="43">
        <f>+$F$222/5</f>
        <v>48330.56</v>
      </c>
      <c r="Q222" s="43">
        <f>+$F$222/5</f>
        <v>48330.56</v>
      </c>
      <c r="R222" s="43">
        <f>+$F$222/5</f>
        <v>48330.56</v>
      </c>
      <c r="S222" s="43">
        <f>+$F$222/5</f>
        <v>48330.56</v>
      </c>
      <c r="T222" s="43">
        <f>+$F$222/5</f>
        <v>48330.56</v>
      </c>
    </row>
    <row r="223" spans="1:20" ht="15">
      <c r="A223" s="160"/>
      <c r="B223" s="161"/>
      <c r="C223" s="39" t="s">
        <v>248</v>
      </c>
      <c r="D223" s="9">
        <v>4050</v>
      </c>
      <c r="E223" s="9" t="s">
        <v>96</v>
      </c>
      <c r="F223" s="43">
        <v>202500</v>
      </c>
      <c r="G223" s="9"/>
      <c r="H223" s="9" t="s">
        <v>237</v>
      </c>
      <c r="I223" s="9">
        <v>2027</v>
      </c>
      <c r="J223" s="9"/>
      <c r="K223" s="9">
        <v>2023</v>
      </c>
      <c r="L223" s="9"/>
      <c r="M223" s="9"/>
      <c r="N223" s="9">
        <v>2024</v>
      </c>
      <c r="O223" s="9"/>
      <c r="P223" s="43">
        <f>+$F$223/5</f>
        <v>40500</v>
      </c>
      <c r="Q223" s="43">
        <f>+$F$223/5</f>
        <v>40500</v>
      </c>
      <c r="R223" s="43">
        <f>+$F$223/5</f>
        <v>40500</v>
      </c>
      <c r="S223" s="43">
        <f>+$F$223/5</f>
        <v>40500</v>
      </c>
      <c r="T223" s="43">
        <f>+$F$223/5</f>
        <v>40500</v>
      </c>
    </row>
    <row r="224" spans="1:20" ht="15">
      <c r="A224" s="160"/>
      <c r="B224" s="161"/>
      <c r="C224" s="39" t="s">
        <v>249</v>
      </c>
      <c r="D224" s="9">
        <v>405</v>
      </c>
      <c r="E224" s="9" t="s">
        <v>10</v>
      </c>
      <c r="F224" s="43">
        <v>243000</v>
      </c>
      <c r="G224" s="9"/>
      <c r="H224" s="9" t="s">
        <v>237</v>
      </c>
      <c r="I224" s="9">
        <v>2027</v>
      </c>
      <c r="J224" s="9"/>
      <c r="K224" s="9">
        <v>2023</v>
      </c>
      <c r="L224" s="9"/>
      <c r="M224" s="9"/>
      <c r="N224" s="9">
        <v>2024</v>
      </c>
      <c r="O224" s="9"/>
      <c r="P224" s="43">
        <f>+$F$224/5</f>
        <v>48600</v>
      </c>
      <c r="Q224" s="43">
        <f>+$F$224/5</f>
        <v>48600</v>
      </c>
      <c r="R224" s="43">
        <f>+$F$224/5</f>
        <v>48600</v>
      </c>
      <c r="S224" s="43">
        <f>+$F$224/5</f>
        <v>48600</v>
      </c>
      <c r="T224" s="43">
        <f>+$F$224/5</f>
        <v>48600</v>
      </c>
    </row>
    <row r="225" spans="1:20" ht="15">
      <c r="A225" s="160"/>
      <c r="B225" s="161"/>
      <c r="C225" s="39" t="s">
        <v>297</v>
      </c>
      <c r="D225" s="9">
        <v>56</v>
      </c>
      <c r="E225" s="9" t="s">
        <v>10</v>
      </c>
      <c r="F225" s="43">
        <v>26880</v>
      </c>
      <c r="G225" s="9"/>
      <c r="H225" s="9" t="s">
        <v>237</v>
      </c>
      <c r="I225" s="9">
        <v>2027</v>
      </c>
      <c r="J225" s="9"/>
      <c r="K225" s="9">
        <v>2023</v>
      </c>
      <c r="L225" s="9"/>
      <c r="M225" s="9"/>
      <c r="N225" s="9">
        <v>2024</v>
      </c>
      <c r="O225" s="9"/>
      <c r="P225" s="43">
        <f>+$F$225/5</f>
        <v>5376</v>
      </c>
      <c r="Q225" s="43">
        <f>+$F$225/5</f>
        <v>5376</v>
      </c>
      <c r="R225" s="43">
        <f>+$F$225/5</f>
        <v>5376</v>
      </c>
      <c r="S225" s="43">
        <f>+$F$225/5</f>
        <v>5376</v>
      </c>
      <c r="T225" s="43">
        <f>+$F$225/5</f>
        <v>5376</v>
      </c>
    </row>
    <row r="226" spans="1:20" ht="15">
      <c r="A226" s="160"/>
      <c r="B226" s="161"/>
      <c r="C226" s="39" t="s">
        <v>298</v>
      </c>
      <c r="D226" s="9">
        <v>25</v>
      </c>
      <c r="E226" s="9" t="s">
        <v>10</v>
      </c>
      <c r="F226" s="43">
        <v>81250</v>
      </c>
      <c r="G226" s="9"/>
      <c r="H226" s="9" t="s">
        <v>237</v>
      </c>
      <c r="I226" s="9">
        <v>2027</v>
      </c>
      <c r="J226" s="9"/>
      <c r="K226" s="9">
        <v>2023</v>
      </c>
      <c r="L226" s="9"/>
      <c r="M226" s="9"/>
      <c r="N226" s="9">
        <v>2024</v>
      </c>
      <c r="O226" s="9"/>
      <c r="P226" s="43">
        <f>+$F$226/5</f>
        <v>16250</v>
      </c>
      <c r="Q226" s="43">
        <f>+$F$226/5</f>
        <v>16250</v>
      </c>
      <c r="R226" s="43">
        <f>+$F$226/5</f>
        <v>16250</v>
      </c>
      <c r="S226" s="43">
        <f>+$F$226/5</f>
        <v>16250</v>
      </c>
      <c r="T226" s="43">
        <f>+$F$226/5</f>
        <v>16250</v>
      </c>
    </row>
    <row r="227" spans="1:20" ht="15">
      <c r="A227" s="160"/>
      <c r="B227" s="161"/>
      <c r="C227" s="39" t="s">
        <v>276</v>
      </c>
      <c r="D227" s="9" t="s">
        <v>54</v>
      </c>
      <c r="E227" s="9" t="s">
        <v>54</v>
      </c>
      <c r="F227" s="43">
        <v>34000</v>
      </c>
      <c r="G227" s="9"/>
      <c r="H227" s="9" t="s">
        <v>237</v>
      </c>
      <c r="I227" s="9">
        <v>2027</v>
      </c>
      <c r="J227" s="9"/>
      <c r="K227" s="9">
        <v>2023</v>
      </c>
      <c r="L227" s="9"/>
      <c r="M227" s="9"/>
      <c r="N227" s="9">
        <v>2024</v>
      </c>
      <c r="O227" s="9"/>
      <c r="P227" s="43">
        <f>+$F$227/5</f>
        <v>6800</v>
      </c>
      <c r="Q227" s="43">
        <f>+$F$227/5</f>
        <v>6800</v>
      </c>
      <c r="R227" s="43">
        <f>+$F$227/5</f>
        <v>6800</v>
      </c>
      <c r="S227" s="43">
        <f>+$F$227/5</f>
        <v>6800</v>
      </c>
      <c r="T227" s="43">
        <f>+$F$227/5</f>
        <v>6800</v>
      </c>
    </row>
    <row r="228" spans="1:20" ht="15">
      <c r="A228" s="160"/>
      <c r="B228" s="161"/>
      <c r="C228" s="39" t="s">
        <v>345</v>
      </c>
      <c r="D228" s="9">
        <v>1</v>
      </c>
      <c r="E228" s="9" t="s">
        <v>10</v>
      </c>
      <c r="F228" s="43">
        <v>471600</v>
      </c>
      <c r="G228" s="9"/>
      <c r="H228" s="9" t="s">
        <v>237</v>
      </c>
      <c r="I228" s="9">
        <v>2027</v>
      </c>
      <c r="J228" s="9"/>
      <c r="K228" s="9">
        <v>2023</v>
      </c>
      <c r="L228" s="9"/>
      <c r="M228" s="9"/>
      <c r="N228" s="9">
        <v>2024</v>
      </c>
      <c r="O228" s="9"/>
      <c r="P228" s="43">
        <f>+$F$228/5</f>
        <v>94320</v>
      </c>
      <c r="Q228" s="43">
        <f>+$F$228/5</f>
        <v>94320</v>
      </c>
      <c r="R228" s="43">
        <f>+$F$228/5</f>
        <v>94320</v>
      </c>
      <c r="S228" s="43">
        <f>+$F$228/5</f>
        <v>94320</v>
      </c>
      <c r="T228" s="43">
        <f>+$F$228/5</f>
        <v>94320</v>
      </c>
    </row>
    <row r="229" spans="1:20" ht="15">
      <c r="A229" s="160"/>
      <c r="B229" s="161"/>
      <c r="C229" s="39" t="s">
        <v>358</v>
      </c>
      <c r="D229" s="9">
        <v>4610</v>
      </c>
      <c r="E229" s="9" t="s">
        <v>96</v>
      </c>
      <c r="F229" s="43">
        <v>283375</v>
      </c>
      <c r="G229" s="9"/>
      <c r="H229" s="9" t="s">
        <v>237</v>
      </c>
      <c r="I229" s="9">
        <v>2027</v>
      </c>
      <c r="J229" s="9"/>
      <c r="K229" s="9">
        <v>2023</v>
      </c>
      <c r="L229" s="9"/>
      <c r="M229" s="9"/>
      <c r="N229" s="9">
        <v>2024</v>
      </c>
      <c r="O229" s="9"/>
      <c r="P229" s="43">
        <f>+$F$229/5</f>
        <v>56675</v>
      </c>
      <c r="Q229" s="43">
        <f>+$F$229/5</f>
        <v>56675</v>
      </c>
      <c r="R229" s="43">
        <f>+$F$229/5</f>
        <v>56675</v>
      </c>
      <c r="S229" s="43">
        <f>+$F$229/5</f>
        <v>56675</v>
      </c>
      <c r="T229" s="43">
        <f>+$F$229/5</f>
        <v>56675</v>
      </c>
    </row>
    <row r="230" spans="1:20" ht="15">
      <c r="A230" s="160"/>
      <c r="B230" s="161"/>
      <c r="C230" s="39" t="s">
        <v>359</v>
      </c>
      <c r="D230" s="9">
        <v>4014</v>
      </c>
      <c r="E230" s="9" t="s">
        <v>96</v>
      </c>
      <c r="F230" s="43">
        <v>226299</v>
      </c>
      <c r="G230" s="9"/>
      <c r="H230" s="9" t="s">
        <v>237</v>
      </c>
      <c r="I230" s="9">
        <v>2027</v>
      </c>
      <c r="J230" s="9"/>
      <c r="K230" s="9">
        <v>2023</v>
      </c>
      <c r="L230" s="9"/>
      <c r="M230" s="9"/>
      <c r="N230" s="9">
        <v>2024</v>
      </c>
      <c r="O230" s="9"/>
      <c r="P230" s="43">
        <f>+$F$230/5</f>
        <v>45259.8</v>
      </c>
      <c r="Q230" s="43">
        <f>+$F$230/5</f>
        <v>45259.8</v>
      </c>
      <c r="R230" s="43">
        <f>+$F$230/5</f>
        <v>45259.8</v>
      </c>
      <c r="S230" s="43">
        <f>+$F$230/5</f>
        <v>45259.8</v>
      </c>
      <c r="T230" s="43">
        <f>+$F$230/5</f>
        <v>45259.8</v>
      </c>
    </row>
    <row r="231" spans="1:20" ht="15">
      <c r="A231" s="160"/>
      <c r="B231" s="161"/>
      <c r="C231" s="39" t="s">
        <v>319</v>
      </c>
      <c r="D231" s="9">
        <v>11425.489999999998</v>
      </c>
      <c r="E231" s="9" t="s">
        <v>96</v>
      </c>
      <c r="F231" s="43">
        <v>497630.10000000003</v>
      </c>
      <c r="G231" s="9"/>
      <c r="H231" s="9" t="s">
        <v>237</v>
      </c>
      <c r="I231" s="9">
        <v>2027</v>
      </c>
      <c r="J231" s="9"/>
      <c r="K231" s="9">
        <v>2023</v>
      </c>
      <c r="L231" s="9"/>
      <c r="M231" s="9"/>
      <c r="N231" s="9">
        <v>2024</v>
      </c>
      <c r="O231" s="9"/>
      <c r="P231" s="43">
        <f>+$F$231/5</f>
        <v>99526.02</v>
      </c>
      <c r="Q231" s="43">
        <f>+$F$231/5</f>
        <v>99526.02</v>
      </c>
      <c r="R231" s="43">
        <f>+$F$231/5</f>
        <v>99526.02</v>
      </c>
      <c r="S231" s="43">
        <f>+$F$231/5</f>
        <v>99526.02</v>
      </c>
      <c r="T231" s="43">
        <f>+$F$231/5</f>
        <v>99526.02</v>
      </c>
    </row>
    <row r="232" spans="1:20" ht="15">
      <c r="A232" s="160"/>
      <c r="B232" s="161"/>
      <c r="C232" s="39" t="s">
        <v>248</v>
      </c>
      <c r="D232" s="9">
        <v>2836.4700000000003</v>
      </c>
      <c r="E232" s="9" t="s">
        <v>96</v>
      </c>
      <c r="F232" s="43">
        <v>74031.9</v>
      </c>
      <c r="G232" s="9"/>
      <c r="H232" s="9" t="s">
        <v>237</v>
      </c>
      <c r="I232" s="9">
        <v>2027</v>
      </c>
      <c r="J232" s="9"/>
      <c r="K232" s="9">
        <v>2023</v>
      </c>
      <c r="L232" s="9"/>
      <c r="M232" s="9"/>
      <c r="N232" s="9">
        <v>2024</v>
      </c>
      <c r="O232" s="9"/>
      <c r="P232" s="43">
        <f>+$F$232/5</f>
        <v>14806.38</v>
      </c>
      <c r="Q232" s="43">
        <f>+$F$232/5</f>
        <v>14806.38</v>
      </c>
      <c r="R232" s="43">
        <f>+$F$232/5</f>
        <v>14806.38</v>
      </c>
      <c r="S232" s="43">
        <f>+$F$232/5</f>
        <v>14806.38</v>
      </c>
      <c r="T232" s="43">
        <f>+$F$232/5</f>
        <v>14806.38</v>
      </c>
    </row>
    <row r="233" spans="1:20" ht="15">
      <c r="A233" s="160"/>
      <c r="B233" s="161"/>
      <c r="C233" s="39" t="s">
        <v>249</v>
      </c>
      <c r="D233" s="9">
        <v>273</v>
      </c>
      <c r="E233" s="9" t="s">
        <v>10</v>
      </c>
      <c r="F233" s="43">
        <v>163800</v>
      </c>
      <c r="G233" s="9"/>
      <c r="H233" s="9" t="s">
        <v>237</v>
      </c>
      <c r="I233" s="9">
        <v>2027</v>
      </c>
      <c r="J233" s="9"/>
      <c r="K233" s="9">
        <v>2023</v>
      </c>
      <c r="L233" s="9"/>
      <c r="M233" s="9"/>
      <c r="N233" s="9">
        <v>2024</v>
      </c>
      <c r="O233" s="9"/>
      <c r="P233" s="43">
        <f>+$F$233/5</f>
        <v>32760</v>
      </c>
      <c r="Q233" s="43">
        <f>+$F$233/5</f>
        <v>32760</v>
      </c>
      <c r="R233" s="43">
        <f>+$F$233/5</f>
        <v>32760</v>
      </c>
      <c r="S233" s="43">
        <f>+$F$233/5</f>
        <v>32760</v>
      </c>
      <c r="T233" s="43">
        <f>+$F$233/5</f>
        <v>32760</v>
      </c>
    </row>
    <row r="234" spans="1:20" ht="15">
      <c r="A234" s="160"/>
      <c r="B234" s="161"/>
      <c r="C234" s="39" t="s">
        <v>297</v>
      </c>
      <c r="D234" s="9">
        <v>115</v>
      </c>
      <c r="E234" s="9" t="s">
        <v>10</v>
      </c>
      <c r="F234" s="43">
        <v>55200</v>
      </c>
      <c r="G234" s="9"/>
      <c r="H234" s="9" t="s">
        <v>237</v>
      </c>
      <c r="I234" s="9">
        <v>2027</v>
      </c>
      <c r="J234" s="9"/>
      <c r="K234" s="9">
        <v>2023</v>
      </c>
      <c r="L234" s="9"/>
      <c r="M234" s="9"/>
      <c r="N234" s="9">
        <v>2024</v>
      </c>
      <c r="O234" s="9"/>
      <c r="P234" s="43">
        <f>+$F$234/5</f>
        <v>11040</v>
      </c>
      <c r="Q234" s="43">
        <f>+$F$234/5</f>
        <v>11040</v>
      </c>
      <c r="R234" s="43">
        <f>+$F$234/5</f>
        <v>11040</v>
      </c>
      <c r="S234" s="43">
        <f>+$F$234/5</f>
        <v>11040</v>
      </c>
      <c r="T234" s="43">
        <f>+$F$234/5</f>
        <v>11040</v>
      </c>
    </row>
    <row r="235" spans="1:20" ht="15">
      <c r="A235" s="160"/>
      <c r="B235" s="161"/>
      <c r="C235" s="39" t="s">
        <v>298</v>
      </c>
      <c r="D235" s="9">
        <v>21</v>
      </c>
      <c r="E235" s="9" t="s">
        <v>10</v>
      </c>
      <c r="F235" s="43">
        <v>68250</v>
      </c>
      <c r="G235" s="9"/>
      <c r="H235" s="9" t="s">
        <v>237</v>
      </c>
      <c r="I235" s="9">
        <v>2027</v>
      </c>
      <c r="J235" s="9"/>
      <c r="K235" s="9">
        <v>2023</v>
      </c>
      <c r="L235" s="9"/>
      <c r="M235" s="9"/>
      <c r="N235" s="9">
        <v>2024</v>
      </c>
      <c r="O235" s="9"/>
      <c r="P235" s="43">
        <f>+$F$235/5</f>
        <v>13650</v>
      </c>
      <c r="Q235" s="43">
        <f>+$F$235/5</f>
        <v>13650</v>
      </c>
      <c r="R235" s="43">
        <f>+$F$235/5</f>
        <v>13650</v>
      </c>
      <c r="S235" s="43">
        <f>+$F$235/5</f>
        <v>13650</v>
      </c>
      <c r="T235" s="43">
        <f>+$F$235/5</f>
        <v>13650</v>
      </c>
    </row>
    <row r="236" spans="1:20" ht="15">
      <c r="A236" s="160"/>
      <c r="B236" s="161"/>
      <c r="C236" s="39" t="s">
        <v>276</v>
      </c>
      <c r="D236" s="9" t="s">
        <v>54</v>
      </c>
      <c r="E236" s="9" t="s">
        <v>54</v>
      </c>
      <c r="F236" s="43">
        <v>34000</v>
      </c>
      <c r="G236" s="9"/>
      <c r="H236" s="9" t="s">
        <v>237</v>
      </c>
      <c r="I236" s="9">
        <v>2027</v>
      </c>
      <c r="J236" s="9"/>
      <c r="K236" s="9">
        <v>2023</v>
      </c>
      <c r="L236" s="9"/>
      <c r="M236" s="9"/>
      <c r="N236" s="9">
        <v>2024</v>
      </c>
      <c r="O236" s="9"/>
      <c r="P236" s="43">
        <f>+$F$236/5</f>
        <v>6800</v>
      </c>
      <c r="Q236" s="43">
        <f>+$F$236/5</f>
        <v>6800</v>
      </c>
      <c r="R236" s="43">
        <f>+$F$236/5</f>
        <v>6800</v>
      </c>
      <c r="S236" s="43">
        <f>+$F$236/5</f>
        <v>6800</v>
      </c>
      <c r="T236" s="43">
        <f>+$F$236/5</f>
        <v>6800</v>
      </c>
    </row>
    <row r="237" spans="1:20" ht="15">
      <c r="A237" s="160"/>
      <c r="B237" s="161"/>
      <c r="C237" s="39" t="s">
        <v>360</v>
      </c>
      <c r="D237" s="9">
        <v>1</v>
      </c>
      <c r="E237" s="9" t="s">
        <v>10</v>
      </c>
      <c r="F237" s="43">
        <v>231800</v>
      </c>
      <c r="G237" s="9"/>
      <c r="H237" s="9" t="s">
        <v>237</v>
      </c>
      <c r="I237" s="9">
        <v>2027</v>
      </c>
      <c r="J237" s="9"/>
      <c r="K237" s="9">
        <v>2023</v>
      </c>
      <c r="L237" s="9"/>
      <c r="M237" s="9"/>
      <c r="N237" s="9">
        <v>2024</v>
      </c>
      <c r="O237" s="9"/>
      <c r="P237" s="43">
        <f>+$F$237/5</f>
        <v>46360</v>
      </c>
      <c r="Q237" s="43">
        <f>+$F$237/5</f>
        <v>46360</v>
      </c>
      <c r="R237" s="43">
        <f>+$F$237/5</f>
        <v>46360</v>
      </c>
      <c r="S237" s="43">
        <f>+$F$237/5</f>
        <v>46360</v>
      </c>
      <c r="T237" s="43">
        <f>+$F$237/5</f>
        <v>46360</v>
      </c>
    </row>
    <row r="238" spans="1:20" ht="15">
      <c r="A238" s="160"/>
      <c r="B238" s="161"/>
      <c r="C238" s="39" t="s">
        <v>319</v>
      </c>
      <c r="D238" s="9">
        <v>5601.6</v>
      </c>
      <c r="E238" s="9" t="s">
        <v>96</v>
      </c>
      <c r="F238" s="43">
        <v>218892</v>
      </c>
      <c r="G238" s="9"/>
      <c r="H238" s="9" t="s">
        <v>237</v>
      </c>
      <c r="I238" s="9">
        <v>2027</v>
      </c>
      <c r="J238" s="9"/>
      <c r="K238" s="9">
        <v>2023</v>
      </c>
      <c r="L238" s="9"/>
      <c r="M238" s="9"/>
      <c r="N238" s="9">
        <v>2024</v>
      </c>
      <c r="O238" s="9"/>
      <c r="P238" s="43">
        <f>+$F$238/5</f>
        <v>43778.4</v>
      </c>
      <c r="Q238" s="43">
        <f>+$F$238/5</f>
        <v>43778.4</v>
      </c>
      <c r="R238" s="43">
        <f>+$F$238/5</f>
        <v>43778.4</v>
      </c>
      <c r="S238" s="43">
        <f>+$F$238/5</f>
        <v>43778.4</v>
      </c>
      <c r="T238" s="43">
        <f>+$F$238/5</f>
        <v>43778.4</v>
      </c>
    </row>
    <row r="239" spans="1:20" ht="15">
      <c r="A239" s="160"/>
      <c r="B239" s="161"/>
      <c r="C239" s="39" t="s">
        <v>248</v>
      </c>
      <c r="D239" s="9">
        <v>1345</v>
      </c>
      <c r="E239" s="9" t="s">
        <v>96</v>
      </c>
      <c r="F239" s="43">
        <v>35104.5</v>
      </c>
      <c r="G239" s="9"/>
      <c r="H239" s="9" t="s">
        <v>237</v>
      </c>
      <c r="I239" s="9">
        <v>2027</v>
      </c>
      <c r="J239" s="9"/>
      <c r="K239" s="9">
        <v>2023</v>
      </c>
      <c r="L239" s="9"/>
      <c r="M239" s="9"/>
      <c r="N239" s="9">
        <v>2024</v>
      </c>
      <c r="O239" s="9"/>
      <c r="P239" s="43">
        <f>+$F$239/5</f>
        <v>7020.9</v>
      </c>
      <c r="Q239" s="43">
        <f>+$F$239/5</f>
        <v>7020.9</v>
      </c>
      <c r="R239" s="43">
        <f>+$F$239/5</f>
        <v>7020.9</v>
      </c>
      <c r="S239" s="43">
        <f>+$F$239/5</f>
        <v>7020.9</v>
      </c>
      <c r="T239" s="43">
        <f>+$F$239/5</f>
        <v>7020.9</v>
      </c>
    </row>
    <row r="240" spans="1:20" ht="15">
      <c r="A240" s="160"/>
      <c r="B240" s="161"/>
      <c r="C240" s="39" t="s">
        <v>249</v>
      </c>
      <c r="D240" s="9">
        <v>134.5</v>
      </c>
      <c r="E240" s="9" t="s">
        <v>10</v>
      </c>
      <c r="F240" s="43">
        <v>80700</v>
      </c>
      <c r="G240" s="9"/>
      <c r="H240" s="9" t="s">
        <v>237</v>
      </c>
      <c r="I240" s="9">
        <v>2027</v>
      </c>
      <c r="J240" s="9"/>
      <c r="K240" s="9">
        <v>2023</v>
      </c>
      <c r="L240" s="9"/>
      <c r="M240" s="9"/>
      <c r="N240" s="9">
        <v>2024</v>
      </c>
      <c r="O240" s="9"/>
      <c r="P240" s="43">
        <f>+$F$240/5</f>
        <v>16140</v>
      </c>
      <c r="Q240" s="43">
        <f>+$F$240/5</f>
        <v>16140</v>
      </c>
      <c r="R240" s="43">
        <f>+$F$240/5</f>
        <v>16140</v>
      </c>
      <c r="S240" s="43">
        <f>+$F$240/5</f>
        <v>16140</v>
      </c>
      <c r="T240" s="43">
        <f>+$F$240/5</f>
        <v>16140</v>
      </c>
    </row>
    <row r="241" spans="1:20" ht="15">
      <c r="A241" s="160"/>
      <c r="B241" s="161"/>
      <c r="C241" s="39" t="s">
        <v>298</v>
      </c>
      <c r="D241" s="9">
        <v>15</v>
      </c>
      <c r="E241" s="9" t="s">
        <v>10</v>
      </c>
      <c r="F241" s="43">
        <v>48750</v>
      </c>
      <c r="G241" s="9"/>
      <c r="H241" s="9" t="s">
        <v>237</v>
      </c>
      <c r="I241" s="9">
        <v>2027</v>
      </c>
      <c r="J241" s="9"/>
      <c r="K241" s="9">
        <v>2023</v>
      </c>
      <c r="L241" s="9"/>
      <c r="M241" s="9"/>
      <c r="N241" s="9">
        <v>2024</v>
      </c>
      <c r="O241" s="9"/>
      <c r="P241" s="43">
        <f>+$F$241/5</f>
        <v>9750</v>
      </c>
      <c r="Q241" s="43">
        <f>+$F$241/5</f>
        <v>9750</v>
      </c>
      <c r="R241" s="43">
        <f>+$F$241/5</f>
        <v>9750</v>
      </c>
      <c r="S241" s="43">
        <f>+$F$241/5</f>
        <v>9750</v>
      </c>
      <c r="T241" s="43">
        <f>+$F$241/5</f>
        <v>9750</v>
      </c>
    </row>
    <row r="242" spans="1:20" ht="15">
      <c r="A242" s="160"/>
      <c r="B242" s="161"/>
      <c r="C242" s="39" t="s">
        <v>276</v>
      </c>
      <c r="D242" s="9" t="s">
        <v>54</v>
      </c>
      <c r="E242" s="9" t="s">
        <v>54</v>
      </c>
      <c r="F242" s="43">
        <v>25000</v>
      </c>
      <c r="G242" s="9"/>
      <c r="H242" s="9" t="s">
        <v>237</v>
      </c>
      <c r="I242" s="9">
        <v>2027</v>
      </c>
      <c r="J242" s="9"/>
      <c r="K242" s="9">
        <v>2023</v>
      </c>
      <c r="L242" s="9"/>
      <c r="M242" s="9"/>
      <c r="N242" s="9">
        <v>2024</v>
      </c>
      <c r="O242" s="9"/>
      <c r="P242" s="43">
        <f>+$F$242/5</f>
        <v>5000</v>
      </c>
      <c r="Q242" s="43">
        <f>+$F$242/5</f>
        <v>5000</v>
      </c>
      <c r="R242" s="43">
        <f>+$F$242/5</f>
        <v>5000</v>
      </c>
      <c r="S242" s="43">
        <f>+$F$242/5</f>
        <v>5000</v>
      </c>
      <c r="T242" s="43">
        <f>+$F$242/5</f>
        <v>5000</v>
      </c>
    </row>
    <row r="243" spans="1:20" ht="15">
      <c r="A243" s="160"/>
      <c r="B243" s="161"/>
      <c r="C243" s="49" t="s">
        <v>258</v>
      </c>
      <c r="D243" s="9"/>
      <c r="E243" s="9"/>
      <c r="F243" s="43">
        <v>7111826.9</v>
      </c>
      <c r="G243" s="9"/>
      <c r="H243" s="9" t="s">
        <v>237</v>
      </c>
      <c r="I243" s="9">
        <v>2027</v>
      </c>
      <c r="J243" s="9"/>
      <c r="K243" s="9">
        <v>2023</v>
      </c>
      <c r="L243" s="9"/>
      <c r="M243" s="9"/>
      <c r="N243" s="9">
        <v>2024</v>
      </c>
      <c r="O243" s="9"/>
      <c r="P243" s="43">
        <f>+$F$243/5</f>
        <v>1422365.3800000001</v>
      </c>
      <c r="Q243" s="43">
        <f>+$F$243/5</f>
        <v>1422365.3800000001</v>
      </c>
      <c r="R243" s="43">
        <f>+$F$243/5</f>
        <v>1422365.3800000001</v>
      </c>
      <c r="S243" s="43">
        <f>+$F$243/5</f>
        <v>1422365.3800000001</v>
      </c>
      <c r="T243" s="43">
        <f>+$F$243/5</f>
        <v>1422365.3800000001</v>
      </c>
    </row>
    <row r="244" spans="1:20" ht="15">
      <c r="A244" s="160">
        <v>22</v>
      </c>
      <c r="B244" s="161" t="s">
        <v>361</v>
      </c>
      <c r="C244" s="39" t="s">
        <v>345</v>
      </c>
      <c r="D244" s="9">
        <v>1</v>
      </c>
      <c r="E244" s="9" t="s">
        <v>10</v>
      </c>
      <c r="F244" s="43">
        <v>234900</v>
      </c>
      <c r="G244" s="9"/>
      <c r="H244" s="9" t="s">
        <v>237</v>
      </c>
      <c r="I244" s="9">
        <v>2027</v>
      </c>
      <c r="J244" s="9"/>
      <c r="K244" s="9">
        <v>2023</v>
      </c>
      <c r="L244" s="9"/>
      <c r="M244" s="9"/>
      <c r="N244" s="9">
        <v>2024</v>
      </c>
      <c r="O244" s="9"/>
      <c r="P244" s="43">
        <f>+$F$244/5</f>
        <v>46980</v>
      </c>
      <c r="Q244" s="43">
        <f>+$F$244/5</f>
        <v>46980</v>
      </c>
      <c r="R244" s="43">
        <f>+$F$244/5</f>
        <v>46980</v>
      </c>
      <c r="S244" s="43">
        <f>+$F$244/5</f>
        <v>46980</v>
      </c>
      <c r="T244" s="43">
        <f>+$F$244/5</f>
        <v>46980</v>
      </c>
    </row>
    <row r="245" spans="1:20" ht="15">
      <c r="A245" s="160"/>
      <c r="B245" s="161"/>
      <c r="C245" s="39" t="s">
        <v>357</v>
      </c>
      <c r="D245" s="9">
        <v>3556</v>
      </c>
      <c r="E245" s="9" t="s">
        <v>96</v>
      </c>
      <c r="F245" s="43">
        <v>203618.4</v>
      </c>
      <c r="G245" s="9"/>
      <c r="H245" s="9" t="s">
        <v>237</v>
      </c>
      <c r="I245" s="9">
        <v>2027</v>
      </c>
      <c r="J245" s="9"/>
      <c r="K245" s="9">
        <v>2023</v>
      </c>
      <c r="L245" s="9"/>
      <c r="M245" s="9"/>
      <c r="N245" s="9">
        <v>2024</v>
      </c>
      <c r="O245" s="9"/>
      <c r="P245" s="43">
        <f>+$F$245/5</f>
        <v>40723.68</v>
      </c>
      <c r="Q245" s="43">
        <f>+$F$245/5</f>
        <v>40723.68</v>
      </c>
      <c r="R245" s="43">
        <f>+$F$245/5</f>
        <v>40723.68</v>
      </c>
      <c r="S245" s="43">
        <f>+$F$245/5</f>
        <v>40723.68</v>
      </c>
      <c r="T245" s="43">
        <f>+$F$245/5</f>
        <v>40723.68</v>
      </c>
    </row>
    <row r="246" spans="1:20" ht="15">
      <c r="A246" s="160"/>
      <c r="B246" s="161"/>
      <c r="C246" s="39" t="s">
        <v>319</v>
      </c>
      <c r="D246" s="9">
        <v>1941.42</v>
      </c>
      <c r="E246" s="9" t="s">
        <v>96</v>
      </c>
      <c r="F246" s="43">
        <v>75510.7</v>
      </c>
      <c r="G246" s="9"/>
      <c r="H246" s="9" t="s">
        <v>237</v>
      </c>
      <c r="I246" s="9">
        <v>2027</v>
      </c>
      <c r="J246" s="9"/>
      <c r="K246" s="9">
        <v>2023</v>
      </c>
      <c r="L246" s="9"/>
      <c r="M246" s="9"/>
      <c r="N246" s="9">
        <v>2024</v>
      </c>
      <c r="O246" s="9"/>
      <c r="P246" s="43">
        <f>+$F$246/5</f>
        <v>15102.14</v>
      </c>
      <c r="Q246" s="43">
        <f>+$F$246/5</f>
        <v>15102.14</v>
      </c>
      <c r="R246" s="43">
        <f>+$F$246/5</f>
        <v>15102.14</v>
      </c>
      <c r="S246" s="43">
        <f>+$F$246/5</f>
        <v>15102.14</v>
      </c>
      <c r="T246" s="43">
        <f>+$F$246/5</f>
        <v>15102.14</v>
      </c>
    </row>
    <row r="247" spans="1:20" ht="15">
      <c r="A247" s="160"/>
      <c r="B247" s="161"/>
      <c r="C247" s="39" t="s">
        <v>248</v>
      </c>
      <c r="D247" s="9">
        <v>810.4200000000001</v>
      </c>
      <c r="E247" s="9" t="s">
        <v>96</v>
      </c>
      <c r="F247" s="43">
        <v>40521</v>
      </c>
      <c r="G247" s="9"/>
      <c r="H247" s="9" t="s">
        <v>237</v>
      </c>
      <c r="I247" s="9">
        <v>2027</v>
      </c>
      <c r="J247" s="9"/>
      <c r="K247" s="9">
        <v>2023</v>
      </c>
      <c r="L247" s="9"/>
      <c r="M247" s="9"/>
      <c r="N247" s="9">
        <v>2024</v>
      </c>
      <c r="O247" s="9"/>
      <c r="P247" s="43">
        <f>+$F$247/5</f>
        <v>8104.2</v>
      </c>
      <c r="Q247" s="43">
        <f>+$F$247/5</f>
        <v>8104.2</v>
      </c>
      <c r="R247" s="43">
        <f>+$F$247/5</f>
        <v>8104.2</v>
      </c>
      <c r="S247" s="43">
        <f>+$F$247/5</f>
        <v>8104.2</v>
      </c>
      <c r="T247" s="43">
        <f>+$F$247/5</f>
        <v>8104.2</v>
      </c>
    </row>
    <row r="248" spans="1:20" ht="15">
      <c r="A248" s="160"/>
      <c r="B248" s="161"/>
      <c r="C248" s="39" t="s">
        <v>249</v>
      </c>
      <c r="D248" s="9">
        <v>78</v>
      </c>
      <c r="E248" s="9" t="s">
        <v>10</v>
      </c>
      <c r="F248" s="43">
        <v>46800</v>
      </c>
      <c r="G248" s="9"/>
      <c r="H248" s="9" t="s">
        <v>237</v>
      </c>
      <c r="I248" s="9">
        <v>2027</v>
      </c>
      <c r="J248" s="9"/>
      <c r="K248" s="9">
        <v>2023</v>
      </c>
      <c r="L248" s="9"/>
      <c r="M248" s="9"/>
      <c r="N248" s="9">
        <v>2024</v>
      </c>
      <c r="O248" s="9"/>
      <c r="P248" s="43">
        <f>+$F$248/5</f>
        <v>9360</v>
      </c>
      <c r="Q248" s="43">
        <f>+$F$248/5</f>
        <v>9360</v>
      </c>
      <c r="R248" s="43">
        <f>+$F$248/5</f>
        <v>9360</v>
      </c>
      <c r="S248" s="43">
        <f>+$F$248/5</f>
        <v>9360</v>
      </c>
      <c r="T248" s="43">
        <f>+$F$248/5</f>
        <v>9360</v>
      </c>
    </row>
    <row r="249" spans="1:20" ht="15">
      <c r="A249" s="160"/>
      <c r="B249" s="161"/>
      <c r="C249" s="39" t="s">
        <v>297</v>
      </c>
      <c r="D249" s="9">
        <v>20</v>
      </c>
      <c r="E249" s="9" t="s">
        <v>10</v>
      </c>
      <c r="F249" s="43">
        <v>9600</v>
      </c>
      <c r="G249" s="9"/>
      <c r="H249" s="9" t="s">
        <v>237</v>
      </c>
      <c r="I249" s="9">
        <v>2027</v>
      </c>
      <c r="J249" s="9"/>
      <c r="K249" s="9">
        <v>2023</v>
      </c>
      <c r="L249" s="9"/>
      <c r="M249" s="9"/>
      <c r="N249" s="9">
        <v>2024</v>
      </c>
      <c r="O249" s="9"/>
      <c r="P249" s="43">
        <f>+$F$249/5</f>
        <v>1920</v>
      </c>
      <c r="Q249" s="43">
        <f>+$F$249/5</f>
        <v>1920</v>
      </c>
      <c r="R249" s="43">
        <f>+$F$249/5</f>
        <v>1920</v>
      </c>
      <c r="S249" s="43">
        <f>+$F$249/5</f>
        <v>1920</v>
      </c>
      <c r="T249" s="43">
        <f>+$F$249/5</f>
        <v>1920</v>
      </c>
    </row>
    <row r="250" spans="1:20" ht="15">
      <c r="A250" s="160"/>
      <c r="B250" s="161"/>
      <c r="C250" s="39" t="s">
        <v>298</v>
      </c>
      <c r="D250" s="9">
        <v>12</v>
      </c>
      <c r="E250" s="9" t="s">
        <v>10</v>
      </c>
      <c r="F250" s="43">
        <v>39000</v>
      </c>
      <c r="G250" s="9"/>
      <c r="H250" s="9" t="s">
        <v>237</v>
      </c>
      <c r="I250" s="9">
        <v>2027</v>
      </c>
      <c r="J250" s="9"/>
      <c r="K250" s="9">
        <v>2023</v>
      </c>
      <c r="L250" s="9"/>
      <c r="M250" s="9"/>
      <c r="N250" s="9">
        <v>2024</v>
      </c>
      <c r="O250" s="9"/>
      <c r="P250" s="43">
        <f>+$F$250/5</f>
        <v>7800</v>
      </c>
      <c r="Q250" s="43">
        <f>+$F$250/5</f>
        <v>7800</v>
      </c>
      <c r="R250" s="43">
        <f>+$F$250/5</f>
        <v>7800</v>
      </c>
      <c r="S250" s="43">
        <f>+$F$250/5</f>
        <v>7800</v>
      </c>
      <c r="T250" s="43">
        <f>+$F$250/5</f>
        <v>7800</v>
      </c>
    </row>
    <row r="251" spans="1:20" ht="15">
      <c r="A251" s="160"/>
      <c r="B251" s="161"/>
      <c r="C251" s="39" t="s">
        <v>276</v>
      </c>
      <c r="D251" s="9" t="s">
        <v>54</v>
      </c>
      <c r="E251" s="9" t="s">
        <v>54</v>
      </c>
      <c r="F251" s="43">
        <v>34000</v>
      </c>
      <c r="G251" s="9"/>
      <c r="H251" s="9" t="s">
        <v>237</v>
      </c>
      <c r="I251" s="9">
        <v>2027</v>
      </c>
      <c r="J251" s="9"/>
      <c r="K251" s="9">
        <v>2023</v>
      </c>
      <c r="L251" s="9"/>
      <c r="M251" s="9"/>
      <c r="N251" s="9">
        <v>2024</v>
      </c>
      <c r="O251" s="9"/>
      <c r="P251" s="43">
        <f>+$F$251/5</f>
        <v>6800</v>
      </c>
      <c r="Q251" s="43">
        <f>+$F$251/5</f>
        <v>6800</v>
      </c>
      <c r="R251" s="43">
        <f>+$F$251/5</f>
        <v>6800</v>
      </c>
      <c r="S251" s="43">
        <f>+$F$251/5</f>
        <v>6800</v>
      </c>
      <c r="T251" s="43">
        <f>+$F$251/5</f>
        <v>6800</v>
      </c>
    </row>
    <row r="252" spans="1:20" ht="15">
      <c r="A252" s="160"/>
      <c r="B252" s="161"/>
      <c r="C252" s="46" t="s">
        <v>258</v>
      </c>
      <c r="D252" s="9"/>
      <c r="E252" s="9"/>
      <c r="F252" s="43">
        <v>683950.1000000001</v>
      </c>
      <c r="G252" s="9"/>
      <c r="H252" s="9" t="s">
        <v>237</v>
      </c>
      <c r="I252" s="9">
        <v>2027</v>
      </c>
      <c r="J252" s="9"/>
      <c r="K252" s="9">
        <v>2023</v>
      </c>
      <c r="L252" s="9"/>
      <c r="M252" s="9"/>
      <c r="N252" s="9">
        <v>2024</v>
      </c>
      <c r="O252" s="9"/>
      <c r="P252" s="43">
        <f>+$F$252/5</f>
        <v>136790.02000000002</v>
      </c>
      <c r="Q252" s="43">
        <f>+$F$252/5</f>
        <v>136790.02000000002</v>
      </c>
      <c r="R252" s="43">
        <f>+$F$252/5</f>
        <v>136790.02000000002</v>
      </c>
      <c r="S252" s="43">
        <f>+$F$252/5</f>
        <v>136790.02000000002</v>
      </c>
      <c r="T252" s="43">
        <f>+$F$252/5</f>
        <v>136790.02000000002</v>
      </c>
    </row>
    <row r="253" spans="1:20" ht="15">
      <c r="A253" s="160">
        <v>23</v>
      </c>
      <c r="B253" s="161" t="s">
        <v>362</v>
      </c>
      <c r="C253" s="39" t="s">
        <v>360</v>
      </c>
      <c r="D253" s="9">
        <v>1</v>
      </c>
      <c r="E253" s="9" t="s">
        <v>10</v>
      </c>
      <c r="F253" s="43">
        <v>364256.4</v>
      </c>
      <c r="G253" s="9"/>
      <c r="H253" s="9" t="s">
        <v>237</v>
      </c>
      <c r="I253" s="9">
        <v>2027</v>
      </c>
      <c r="J253" s="9"/>
      <c r="K253" s="9">
        <v>2023</v>
      </c>
      <c r="L253" s="9"/>
      <c r="M253" s="9"/>
      <c r="N253" s="9">
        <v>2024</v>
      </c>
      <c r="O253" s="9"/>
      <c r="P253" s="43">
        <f>+$F$253/5</f>
        <v>72851.28</v>
      </c>
      <c r="Q253" s="43">
        <f>+$F$253/5</f>
        <v>72851.28</v>
      </c>
      <c r="R253" s="43">
        <f>+$F$253/5</f>
        <v>72851.28</v>
      </c>
      <c r="S253" s="43">
        <f>+$F$253/5</f>
        <v>72851.28</v>
      </c>
      <c r="T253" s="43">
        <f>+$F$253/5</f>
        <v>72851.28</v>
      </c>
    </row>
    <row r="254" spans="1:20" ht="15">
      <c r="A254" s="160"/>
      <c r="B254" s="161"/>
      <c r="C254" s="39" t="s">
        <v>363</v>
      </c>
      <c r="D254" s="9">
        <v>1966</v>
      </c>
      <c r="E254" s="9" t="s">
        <v>96</v>
      </c>
      <c r="F254" s="43">
        <v>113592.4</v>
      </c>
      <c r="G254" s="9"/>
      <c r="H254" s="9" t="s">
        <v>237</v>
      </c>
      <c r="I254" s="9">
        <v>2027</v>
      </c>
      <c r="J254" s="9"/>
      <c r="K254" s="9">
        <v>2023</v>
      </c>
      <c r="L254" s="9"/>
      <c r="M254" s="9"/>
      <c r="N254" s="9">
        <v>2024</v>
      </c>
      <c r="O254" s="9"/>
      <c r="P254" s="43">
        <f>+$F$254/5</f>
        <v>22718.48</v>
      </c>
      <c r="Q254" s="43">
        <f>+$F$254/5</f>
        <v>22718.48</v>
      </c>
      <c r="R254" s="43">
        <f>+$F$254/5</f>
        <v>22718.48</v>
      </c>
      <c r="S254" s="43">
        <f>+$F$254/5</f>
        <v>22718.48</v>
      </c>
      <c r="T254" s="43">
        <f>+$F$254/5</f>
        <v>22718.48</v>
      </c>
    </row>
    <row r="255" spans="1:20" ht="15">
      <c r="A255" s="160"/>
      <c r="B255" s="161"/>
      <c r="C255" s="39" t="s">
        <v>319</v>
      </c>
      <c r="D255" s="9">
        <v>2692.9799999999996</v>
      </c>
      <c r="E255" s="9" t="s">
        <v>96</v>
      </c>
      <c r="F255" s="43">
        <v>94254.5</v>
      </c>
      <c r="G255" s="9"/>
      <c r="H255" s="9" t="s">
        <v>237</v>
      </c>
      <c r="I255" s="9">
        <v>2027</v>
      </c>
      <c r="J255" s="9"/>
      <c r="K255" s="9">
        <v>2023</v>
      </c>
      <c r="L255" s="9"/>
      <c r="M255" s="9"/>
      <c r="N255" s="9">
        <v>2024</v>
      </c>
      <c r="O255" s="9"/>
      <c r="P255" s="43">
        <f>+$F$255/5</f>
        <v>18850.9</v>
      </c>
      <c r="Q255" s="43">
        <f>+$F$255/5</f>
        <v>18850.9</v>
      </c>
      <c r="R255" s="43">
        <f>+$F$255/5</f>
        <v>18850.9</v>
      </c>
      <c r="S255" s="43">
        <f>+$F$255/5</f>
        <v>18850.9</v>
      </c>
      <c r="T255" s="43">
        <f>+$F$255/5</f>
        <v>18850.9</v>
      </c>
    </row>
    <row r="256" spans="1:20" ht="15">
      <c r="A256" s="160"/>
      <c r="B256" s="161"/>
      <c r="C256" s="39" t="s">
        <v>248</v>
      </c>
      <c r="D256" s="9">
        <v>6848</v>
      </c>
      <c r="E256" s="9" t="s">
        <v>96</v>
      </c>
      <c r="F256" s="43">
        <v>178732.8</v>
      </c>
      <c r="G256" s="9"/>
      <c r="H256" s="9" t="s">
        <v>237</v>
      </c>
      <c r="I256" s="9">
        <v>2027</v>
      </c>
      <c r="J256" s="9"/>
      <c r="K256" s="9">
        <v>2023</v>
      </c>
      <c r="L256" s="9"/>
      <c r="M256" s="9"/>
      <c r="N256" s="9">
        <v>2024</v>
      </c>
      <c r="O256" s="9"/>
      <c r="P256" s="43">
        <f>+$F$256/5</f>
        <v>35746.56</v>
      </c>
      <c r="Q256" s="43">
        <f>+$F$256/5</f>
        <v>35746.56</v>
      </c>
      <c r="R256" s="43">
        <f>+$F$256/5</f>
        <v>35746.56</v>
      </c>
      <c r="S256" s="43">
        <f>+$F$256/5</f>
        <v>35746.56</v>
      </c>
      <c r="T256" s="43">
        <f>+$F$256/5</f>
        <v>35746.56</v>
      </c>
    </row>
    <row r="257" spans="1:20" ht="15">
      <c r="A257" s="160"/>
      <c r="B257" s="161"/>
      <c r="C257" s="39" t="s">
        <v>249</v>
      </c>
      <c r="D257" s="9">
        <v>214</v>
      </c>
      <c r="E257" s="9" t="s">
        <v>10</v>
      </c>
      <c r="F257" s="43">
        <v>128400</v>
      </c>
      <c r="G257" s="9"/>
      <c r="H257" s="9" t="s">
        <v>237</v>
      </c>
      <c r="I257" s="9">
        <v>2027</v>
      </c>
      <c r="J257" s="9"/>
      <c r="K257" s="9">
        <v>2023</v>
      </c>
      <c r="L257" s="9"/>
      <c r="M257" s="9"/>
      <c r="N257" s="9">
        <v>2024</v>
      </c>
      <c r="O257" s="9"/>
      <c r="P257" s="43">
        <f>+$F$257/5</f>
        <v>25680</v>
      </c>
      <c r="Q257" s="43">
        <f>+$F$257/5</f>
        <v>25680</v>
      </c>
      <c r="R257" s="43">
        <f>+$F$257/5</f>
        <v>25680</v>
      </c>
      <c r="S257" s="43">
        <f>+$F$257/5</f>
        <v>25680</v>
      </c>
      <c r="T257" s="43">
        <f>+$F$257/5</f>
        <v>25680</v>
      </c>
    </row>
    <row r="258" spans="1:20" ht="15">
      <c r="A258" s="160"/>
      <c r="B258" s="161"/>
      <c r="C258" s="39" t="s">
        <v>297</v>
      </c>
      <c r="D258" s="9">
        <v>55</v>
      </c>
      <c r="E258" s="9" t="s">
        <v>10</v>
      </c>
      <c r="F258" s="43">
        <v>26400</v>
      </c>
      <c r="G258" s="9"/>
      <c r="H258" s="9" t="s">
        <v>237</v>
      </c>
      <c r="I258" s="9">
        <v>2027</v>
      </c>
      <c r="J258" s="9"/>
      <c r="K258" s="9">
        <v>2023</v>
      </c>
      <c r="L258" s="9"/>
      <c r="M258" s="9"/>
      <c r="N258" s="9">
        <v>2024</v>
      </c>
      <c r="O258" s="9"/>
      <c r="P258" s="43">
        <f>+$F$258/5</f>
        <v>5280</v>
      </c>
      <c r="Q258" s="43">
        <f>+$F$258/5</f>
        <v>5280</v>
      </c>
      <c r="R258" s="43">
        <f>+$F$258/5</f>
        <v>5280</v>
      </c>
      <c r="S258" s="43">
        <f>+$F$258/5</f>
        <v>5280</v>
      </c>
      <c r="T258" s="43">
        <f>+$F$258/5</f>
        <v>5280</v>
      </c>
    </row>
    <row r="259" spans="1:20" ht="15">
      <c r="A259" s="160"/>
      <c r="B259" s="161"/>
      <c r="C259" s="39" t="s">
        <v>298</v>
      </c>
      <c r="D259" s="9">
        <v>14</v>
      </c>
      <c r="E259" s="9" t="s">
        <v>10</v>
      </c>
      <c r="F259" s="43">
        <v>45500</v>
      </c>
      <c r="G259" s="9"/>
      <c r="H259" s="9" t="s">
        <v>237</v>
      </c>
      <c r="I259" s="9">
        <v>2027</v>
      </c>
      <c r="J259" s="9"/>
      <c r="K259" s="9">
        <v>2023</v>
      </c>
      <c r="L259" s="9"/>
      <c r="M259" s="9"/>
      <c r="N259" s="9"/>
      <c r="O259" s="9"/>
      <c r="P259" s="43">
        <f>+$F$259/5</f>
        <v>9100</v>
      </c>
      <c r="Q259" s="43">
        <f>+$F$259/5</f>
        <v>9100</v>
      </c>
      <c r="R259" s="43">
        <f>+$F$259/5</f>
        <v>9100</v>
      </c>
      <c r="S259" s="43">
        <f>+$F$259/5</f>
        <v>9100</v>
      </c>
      <c r="T259" s="43">
        <f>+$F$259/5</f>
        <v>9100</v>
      </c>
    </row>
    <row r="260" spans="1:20" ht="15">
      <c r="A260" s="160"/>
      <c r="B260" s="161"/>
      <c r="C260" s="39" t="s">
        <v>276</v>
      </c>
      <c r="D260" s="9" t="s">
        <v>54</v>
      </c>
      <c r="E260" s="9" t="s">
        <v>54</v>
      </c>
      <c r="F260" s="43">
        <v>34000</v>
      </c>
      <c r="G260" s="9"/>
      <c r="H260" s="9" t="s">
        <v>237</v>
      </c>
      <c r="I260" s="9">
        <v>2027</v>
      </c>
      <c r="J260" s="9"/>
      <c r="K260" s="9">
        <v>2023</v>
      </c>
      <c r="L260" s="9"/>
      <c r="M260" s="9"/>
      <c r="N260" s="9"/>
      <c r="O260" s="9"/>
      <c r="P260" s="43">
        <f>+$F$260/5</f>
        <v>6800</v>
      </c>
      <c r="Q260" s="43">
        <f>+$F$260/5</f>
        <v>6800</v>
      </c>
      <c r="R260" s="43">
        <f>+$F$260/5</f>
        <v>6800</v>
      </c>
      <c r="S260" s="43">
        <f>+$F$260/5</f>
        <v>6800</v>
      </c>
      <c r="T260" s="43">
        <f>+$F$260/5</f>
        <v>6800</v>
      </c>
    </row>
    <row r="261" spans="1:20" ht="15">
      <c r="A261" s="160"/>
      <c r="B261" s="161"/>
      <c r="C261" s="39" t="s">
        <v>345</v>
      </c>
      <c r="D261" s="9">
        <v>1</v>
      </c>
      <c r="E261" s="9" t="s">
        <v>10</v>
      </c>
      <c r="F261" s="43">
        <v>228600</v>
      </c>
      <c r="G261" s="9"/>
      <c r="H261" s="9" t="s">
        <v>237</v>
      </c>
      <c r="I261" s="9">
        <v>2027</v>
      </c>
      <c r="J261" s="9"/>
      <c r="K261" s="9">
        <v>2023</v>
      </c>
      <c r="L261" s="9"/>
      <c r="M261" s="9"/>
      <c r="N261" s="9"/>
      <c r="O261" s="9"/>
      <c r="P261" s="43">
        <f>+$F$261/5</f>
        <v>45720</v>
      </c>
      <c r="Q261" s="43">
        <f>+$F$261/5</f>
        <v>45720</v>
      </c>
      <c r="R261" s="43">
        <f>+$F$261/5</f>
        <v>45720</v>
      </c>
      <c r="S261" s="43">
        <f>+$F$261/5</f>
        <v>45720</v>
      </c>
      <c r="T261" s="43">
        <f>+$F$261/5</f>
        <v>45720</v>
      </c>
    </row>
    <row r="262" spans="1:20" ht="15">
      <c r="A262" s="160"/>
      <c r="B262" s="161"/>
      <c r="C262" s="39" t="s">
        <v>364</v>
      </c>
      <c r="D262" s="9">
        <v>4876</v>
      </c>
      <c r="E262" s="9" t="s">
        <v>96</v>
      </c>
      <c r="F262" s="43">
        <v>274266.4</v>
      </c>
      <c r="G262" s="9"/>
      <c r="H262" s="9" t="s">
        <v>237</v>
      </c>
      <c r="I262" s="9">
        <v>2027</v>
      </c>
      <c r="J262" s="9"/>
      <c r="K262" s="9">
        <v>2023</v>
      </c>
      <c r="L262" s="9"/>
      <c r="M262" s="9"/>
      <c r="N262" s="9"/>
      <c r="O262" s="9"/>
      <c r="P262" s="43">
        <f>+$F$262/5</f>
        <v>54853.280000000006</v>
      </c>
      <c r="Q262" s="43">
        <f>+$F$262/5</f>
        <v>54853.280000000006</v>
      </c>
      <c r="R262" s="43">
        <f>+$F$262/5</f>
        <v>54853.280000000006</v>
      </c>
      <c r="S262" s="43">
        <f>+$F$262/5</f>
        <v>54853.280000000006</v>
      </c>
      <c r="T262" s="43">
        <f>+$F$262/5</f>
        <v>54853.280000000006</v>
      </c>
    </row>
    <row r="263" spans="1:20" ht="15">
      <c r="A263" s="160"/>
      <c r="B263" s="161"/>
      <c r="C263" s="39" t="s">
        <v>276</v>
      </c>
      <c r="D263" s="9" t="s">
        <v>54</v>
      </c>
      <c r="E263" s="9" t="s">
        <v>54</v>
      </c>
      <c r="F263" s="43">
        <v>34000</v>
      </c>
      <c r="G263" s="9"/>
      <c r="H263" s="9" t="s">
        <v>237</v>
      </c>
      <c r="I263" s="9">
        <v>2027</v>
      </c>
      <c r="J263" s="9"/>
      <c r="K263" s="9">
        <v>2023</v>
      </c>
      <c r="L263" s="9"/>
      <c r="M263" s="9"/>
      <c r="N263" s="9"/>
      <c r="O263" s="9"/>
      <c r="P263" s="43">
        <f>+$F$263/5</f>
        <v>6800</v>
      </c>
      <c r="Q263" s="43">
        <f>+$F$263/5</f>
        <v>6800</v>
      </c>
      <c r="R263" s="43">
        <f>+$F$263/5</f>
        <v>6800</v>
      </c>
      <c r="S263" s="43">
        <f>+$F$263/5</f>
        <v>6800</v>
      </c>
      <c r="T263" s="43">
        <f>+$F$263/5</f>
        <v>6800</v>
      </c>
    </row>
    <row r="264" spans="1:20" ht="15">
      <c r="A264" s="160"/>
      <c r="B264" s="161"/>
      <c r="C264" s="46" t="s">
        <v>258</v>
      </c>
      <c r="D264" s="9"/>
      <c r="E264" s="9"/>
      <c r="F264" s="43">
        <v>1522002.5</v>
      </c>
      <c r="G264" s="9"/>
      <c r="H264" s="9" t="s">
        <v>237</v>
      </c>
      <c r="I264" s="9">
        <v>2027</v>
      </c>
      <c r="J264" s="9"/>
      <c r="K264" s="9">
        <v>2023</v>
      </c>
      <c r="L264" s="9"/>
      <c r="M264" s="9"/>
      <c r="N264" s="9"/>
      <c r="O264" s="9"/>
      <c r="P264" s="43">
        <f>+$F$264/5</f>
        <v>304400.5</v>
      </c>
      <c r="Q264" s="43">
        <f>+$F$264/5</f>
        <v>304400.5</v>
      </c>
      <c r="R264" s="43">
        <f>+$F$264/5</f>
        <v>304400.5</v>
      </c>
      <c r="S264" s="43">
        <f>+$F$264/5</f>
        <v>304400.5</v>
      </c>
      <c r="T264" s="43">
        <f>+$F$264/5</f>
        <v>304400.5</v>
      </c>
    </row>
    <row r="265" spans="1:20" ht="15">
      <c r="A265" s="160">
        <v>24</v>
      </c>
      <c r="B265" s="161" t="s">
        <v>365</v>
      </c>
      <c r="C265" s="39" t="s">
        <v>360</v>
      </c>
      <c r="D265" s="9">
        <v>1</v>
      </c>
      <c r="E265" s="9" t="s">
        <v>10</v>
      </c>
      <c r="F265" s="43">
        <v>459000</v>
      </c>
      <c r="G265" s="9"/>
      <c r="H265" s="9" t="s">
        <v>237</v>
      </c>
      <c r="I265" s="9">
        <v>2027</v>
      </c>
      <c r="J265" s="9"/>
      <c r="K265" s="9">
        <v>2023</v>
      </c>
      <c r="L265" s="9"/>
      <c r="M265" s="9"/>
      <c r="N265" s="9"/>
      <c r="O265" s="9"/>
      <c r="P265" s="43">
        <f>+$F$265/5</f>
        <v>91800</v>
      </c>
      <c r="Q265" s="43">
        <f>+$F$265/5</f>
        <v>91800</v>
      </c>
      <c r="R265" s="43">
        <f>+$F$265/5</f>
        <v>91800</v>
      </c>
      <c r="S265" s="43">
        <f>+$F$265/5</f>
        <v>91800</v>
      </c>
      <c r="T265" s="43">
        <f>+$F$265/5</f>
        <v>91800</v>
      </c>
    </row>
    <row r="266" spans="1:20" ht="15">
      <c r="A266" s="160"/>
      <c r="B266" s="161"/>
      <c r="C266" s="39" t="s">
        <v>319</v>
      </c>
      <c r="D266" s="9">
        <v>1109</v>
      </c>
      <c r="E266" s="9" t="s">
        <v>96</v>
      </c>
      <c r="F266" s="43">
        <v>59259.8</v>
      </c>
      <c r="G266" s="9"/>
      <c r="H266" s="9" t="s">
        <v>237</v>
      </c>
      <c r="I266" s="9">
        <v>2027</v>
      </c>
      <c r="J266" s="9"/>
      <c r="K266" s="9">
        <v>2023</v>
      </c>
      <c r="L266" s="9"/>
      <c r="M266" s="9"/>
      <c r="N266" s="9"/>
      <c r="O266" s="9"/>
      <c r="P266" s="43">
        <f>+$F$266/5</f>
        <v>11851.960000000001</v>
      </c>
      <c r="Q266" s="43">
        <f>+$F$266/5</f>
        <v>11851.960000000001</v>
      </c>
      <c r="R266" s="43">
        <f>+$F$266/5</f>
        <v>11851.960000000001</v>
      </c>
      <c r="S266" s="43">
        <f>+$F$266/5</f>
        <v>11851.960000000001</v>
      </c>
      <c r="T266" s="43">
        <f>+$F$266/5</f>
        <v>11851.960000000001</v>
      </c>
    </row>
    <row r="267" spans="1:20" ht="15">
      <c r="A267" s="160"/>
      <c r="B267" s="161"/>
      <c r="C267" s="39" t="s">
        <v>248</v>
      </c>
      <c r="D267" s="9">
        <v>1080</v>
      </c>
      <c r="E267" s="9" t="s">
        <v>96</v>
      </c>
      <c r="F267" s="43">
        <v>28188</v>
      </c>
      <c r="G267" s="9"/>
      <c r="H267" s="9" t="s">
        <v>237</v>
      </c>
      <c r="I267" s="9">
        <v>2027</v>
      </c>
      <c r="J267" s="9"/>
      <c r="K267" s="9">
        <v>2023</v>
      </c>
      <c r="L267" s="9"/>
      <c r="M267" s="9"/>
      <c r="N267" s="9"/>
      <c r="O267" s="9"/>
      <c r="P267" s="43">
        <f>+$F$267/5</f>
        <v>5637.6</v>
      </c>
      <c r="Q267" s="43">
        <f>+$F$267/5</f>
        <v>5637.6</v>
      </c>
      <c r="R267" s="43">
        <f>+$F$267/5</f>
        <v>5637.6</v>
      </c>
      <c r="S267" s="43">
        <f>+$F$267/5</f>
        <v>5637.6</v>
      </c>
      <c r="T267" s="43">
        <f>+$F$267/5</f>
        <v>5637.6</v>
      </c>
    </row>
    <row r="268" spans="1:20" ht="15">
      <c r="A268" s="160"/>
      <c r="B268" s="161"/>
      <c r="C268" s="39" t="s">
        <v>249</v>
      </c>
      <c r="D268" s="9">
        <v>216</v>
      </c>
      <c r="E268" s="9" t="s">
        <v>10</v>
      </c>
      <c r="F268" s="43">
        <v>129600</v>
      </c>
      <c r="G268" s="9"/>
      <c r="H268" s="9" t="s">
        <v>237</v>
      </c>
      <c r="I268" s="9">
        <v>2027</v>
      </c>
      <c r="J268" s="9"/>
      <c r="K268" s="9">
        <v>2023</v>
      </c>
      <c r="L268" s="9"/>
      <c r="M268" s="9"/>
      <c r="N268" s="9"/>
      <c r="O268" s="9"/>
      <c r="P268" s="43">
        <f>+$F$268/5</f>
        <v>25920</v>
      </c>
      <c r="Q268" s="43">
        <f>+$F$268/5</f>
        <v>25920</v>
      </c>
      <c r="R268" s="43">
        <f>+$F$268/5</f>
        <v>25920</v>
      </c>
      <c r="S268" s="43">
        <f>+$F$268/5</f>
        <v>25920</v>
      </c>
      <c r="T268" s="43">
        <f>+$F$268/5</f>
        <v>25920</v>
      </c>
    </row>
    <row r="269" spans="1:20" ht="15">
      <c r="A269" s="160"/>
      <c r="B269" s="161"/>
      <c r="C269" s="39" t="s">
        <v>297</v>
      </c>
      <c r="D269" s="9">
        <v>11</v>
      </c>
      <c r="E269" s="9" t="s">
        <v>10</v>
      </c>
      <c r="F269" s="43">
        <v>5280</v>
      </c>
      <c r="G269" s="9"/>
      <c r="H269" s="9" t="s">
        <v>237</v>
      </c>
      <c r="I269" s="9">
        <v>2027</v>
      </c>
      <c r="J269" s="9"/>
      <c r="K269" s="9">
        <v>2023</v>
      </c>
      <c r="L269" s="9"/>
      <c r="M269" s="9"/>
      <c r="N269" s="9"/>
      <c r="O269" s="9"/>
      <c r="P269" s="43">
        <f>+$F$269/5</f>
        <v>1056</v>
      </c>
      <c r="Q269" s="43">
        <f>+$F$269/5</f>
        <v>1056</v>
      </c>
      <c r="R269" s="43">
        <f>+$F$269/5</f>
        <v>1056</v>
      </c>
      <c r="S269" s="43">
        <f>+$F$269/5</f>
        <v>1056</v>
      </c>
      <c r="T269" s="43">
        <f>+$F$269/5</f>
        <v>1056</v>
      </c>
    </row>
    <row r="270" spans="1:20" ht="15">
      <c r="A270" s="160"/>
      <c r="B270" s="161"/>
      <c r="C270" s="39" t="s">
        <v>298</v>
      </c>
      <c r="D270" s="9">
        <v>8</v>
      </c>
      <c r="E270" s="9" t="s">
        <v>10</v>
      </c>
      <c r="F270" s="43">
        <v>26000</v>
      </c>
      <c r="G270" s="9"/>
      <c r="H270" s="9" t="s">
        <v>237</v>
      </c>
      <c r="I270" s="9">
        <v>2027</v>
      </c>
      <c r="J270" s="9"/>
      <c r="K270" s="9">
        <v>2023</v>
      </c>
      <c r="L270" s="9"/>
      <c r="M270" s="9"/>
      <c r="N270" s="9"/>
      <c r="O270" s="9"/>
      <c r="P270" s="43">
        <f>+$F$270/5</f>
        <v>5200</v>
      </c>
      <c r="Q270" s="43">
        <f>+$F$270/5</f>
        <v>5200</v>
      </c>
      <c r="R270" s="43">
        <f>+$F$270/5</f>
        <v>5200</v>
      </c>
      <c r="S270" s="43">
        <f>+$F$270/5</f>
        <v>5200</v>
      </c>
      <c r="T270" s="43">
        <f>+$F$270/5</f>
        <v>5200</v>
      </c>
    </row>
    <row r="271" spans="1:20" ht="15">
      <c r="A271" s="160"/>
      <c r="B271" s="161"/>
      <c r="C271" s="39" t="s">
        <v>276</v>
      </c>
      <c r="D271" s="9" t="s">
        <v>54</v>
      </c>
      <c r="E271" s="9" t="s">
        <v>54</v>
      </c>
      <c r="F271" s="43">
        <v>34000</v>
      </c>
      <c r="G271" s="9"/>
      <c r="H271" s="9" t="s">
        <v>237</v>
      </c>
      <c r="I271" s="9">
        <v>2027</v>
      </c>
      <c r="J271" s="9"/>
      <c r="K271" s="9">
        <v>2023</v>
      </c>
      <c r="L271" s="9"/>
      <c r="M271" s="9"/>
      <c r="N271" s="9"/>
      <c r="O271" s="9"/>
      <c r="P271" s="43">
        <f>+$F$271/5</f>
        <v>6800</v>
      </c>
      <c r="Q271" s="43">
        <f>+$F$271/5</f>
        <v>6800</v>
      </c>
      <c r="R271" s="43">
        <f>+$F$271/5</f>
        <v>6800</v>
      </c>
      <c r="S271" s="43">
        <f>+$F$271/5</f>
        <v>6800</v>
      </c>
      <c r="T271" s="43">
        <f>+$F$271/5</f>
        <v>6800</v>
      </c>
    </row>
    <row r="272" spans="1:20" ht="15">
      <c r="A272" s="160"/>
      <c r="B272" s="161"/>
      <c r="C272" s="39" t="s">
        <v>366</v>
      </c>
      <c r="D272" s="9">
        <v>1</v>
      </c>
      <c r="E272" s="9" t="s">
        <v>10</v>
      </c>
      <c r="F272" s="43">
        <v>102000</v>
      </c>
      <c r="G272" s="9"/>
      <c r="H272" s="9" t="s">
        <v>237</v>
      </c>
      <c r="I272" s="9">
        <v>2027</v>
      </c>
      <c r="J272" s="9"/>
      <c r="K272" s="9">
        <v>2023</v>
      </c>
      <c r="L272" s="9"/>
      <c r="M272" s="9"/>
      <c r="N272" s="9"/>
      <c r="O272" s="9"/>
      <c r="P272" s="43">
        <f>+$F$272/5</f>
        <v>20400</v>
      </c>
      <c r="Q272" s="43">
        <f>+$F$272/5</f>
        <v>20400</v>
      </c>
      <c r="R272" s="43">
        <f>+$F$272/5</f>
        <v>20400</v>
      </c>
      <c r="S272" s="43">
        <f>+$F$272/5</f>
        <v>20400</v>
      </c>
      <c r="T272" s="43">
        <f>+$F$272/5</f>
        <v>20400</v>
      </c>
    </row>
    <row r="273" spans="1:20" ht="15">
      <c r="A273" s="160"/>
      <c r="B273" s="161"/>
      <c r="C273" s="46" t="s">
        <v>258</v>
      </c>
      <c r="D273" s="9"/>
      <c r="E273" s="9"/>
      <c r="F273" s="43">
        <v>843327.8</v>
      </c>
      <c r="G273" s="9"/>
      <c r="H273" s="9" t="s">
        <v>237</v>
      </c>
      <c r="I273" s="9">
        <v>2027</v>
      </c>
      <c r="J273" s="9"/>
      <c r="K273" s="9">
        <v>2023</v>
      </c>
      <c r="L273" s="9"/>
      <c r="M273" s="9"/>
      <c r="N273" s="9"/>
      <c r="O273" s="9"/>
      <c r="P273" s="43">
        <f>+$F$273/5</f>
        <v>168665.56</v>
      </c>
      <c r="Q273" s="43">
        <f>+$F$273/5</f>
        <v>168665.56</v>
      </c>
      <c r="R273" s="43">
        <f>+$F$273/5</f>
        <v>168665.56</v>
      </c>
      <c r="S273" s="43">
        <f>+$F$273/5</f>
        <v>168665.56</v>
      </c>
      <c r="T273" s="43">
        <f>+$F$273/5</f>
        <v>168665.56</v>
      </c>
    </row>
    <row r="274" spans="1:20" ht="15">
      <c r="A274" s="160">
        <v>25</v>
      </c>
      <c r="B274" s="161" t="s">
        <v>74</v>
      </c>
      <c r="C274" s="39" t="s">
        <v>356</v>
      </c>
      <c r="D274" s="9">
        <v>1</v>
      </c>
      <c r="E274" s="9" t="s">
        <v>10</v>
      </c>
      <c r="F274" s="43">
        <v>194000</v>
      </c>
      <c r="G274" s="9"/>
      <c r="H274" s="9" t="s">
        <v>237</v>
      </c>
      <c r="I274" s="9">
        <v>2027</v>
      </c>
      <c r="J274" s="9"/>
      <c r="K274" s="9">
        <v>2023</v>
      </c>
      <c r="L274" s="9"/>
      <c r="M274" s="9"/>
      <c r="N274" s="9"/>
      <c r="O274" s="9"/>
      <c r="P274" s="43">
        <f>+$F$274/5</f>
        <v>38800</v>
      </c>
      <c r="Q274" s="43">
        <f>+$F$274/5</f>
        <v>38800</v>
      </c>
      <c r="R274" s="43">
        <f>+$F$274/5</f>
        <v>38800</v>
      </c>
      <c r="S274" s="43">
        <f>+$F$274/5</f>
        <v>38800</v>
      </c>
      <c r="T274" s="43">
        <f>+$F$274/5</f>
        <v>38800</v>
      </c>
    </row>
    <row r="275" spans="1:20" ht="15">
      <c r="A275" s="160"/>
      <c r="B275" s="161"/>
      <c r="C275" s="39" t="s">
        <v>355</v>
      </c>
      <c r="D275" s="9">
        <v>1</v>
      </c>
      <c r="E275" s="9" t="s">
        <v>10</v>
      </c>
      <c r="F275" s="43">
        <v>3151800</v>
      </c>
      <c r="G275" s="9"/>
      <c r="H275" s="9" t="s">
        <v>237</v>
      </c>
      <c r="I275" s="9">
        <v>2027</v>
      </c>
      <c r="J275" s="9"/>
      <c r="K275" s="9">
        <v>2023</v>
      </c>
      <c r="L275" s="9"/>
      <c r="M275" s="9"/>
      <c r="N275" s="9"/>
      <c r="O275" s="9"/>
      <c r="P275" s="43">
        <f>+$F$275/5</f>
        <v>630360</v>
      </c>
      <c r="Q275" s="43">
        <f>+$F$275/5</f>
        <v>630360</v>
      </c>
      <c r="R275" s="43">
        <f>+$F$275/5</f>
        <v>630360</v>
      </c>
      <c r="S275" s="43">
        <f>+$F$275/5</f>
        <v>630360</v>
      </c>
      <c r="T275" s="43">
        <f>+$F$275/5</f>
        <v>630360</v>
      </c>
    </row>
    <row r="276" spans="1:20" ht="15">
      <c r="A276" s="160"/>
      <c r="B276" s="161"/>
      <c r="C276" s="39" t="s">
        <v>367</v>
      </c>
      <c r="D276" s="9">
        <v>1</v>
      </c>
      <c r="E276" s="9" t="s">
        <v>10</v>
      </c>
      <c r="F276" s="43">
        <v>408200</v>
      </c>
      <c r="G276" s="9"/>
      <c r="H276" s="9" t="s">
        <v>237</v>
      </c>
      <c r="I276" s="9">
        <v>2027</v>
      </c>
      <c r="J276" s="9"/>
      <c r="K276" s="9">
        <v>2023</v>
      </c>
      <c r="L276" s="9"/>
      <c r="M276" s="9"/>
      <c r="N276" s="9"/>
      <c r="O276" s="9"/>
      <c r="P276" s="43">
        <f>+F276/5</f>
        <v>81640</v>
      </c>
      <c r="Q276" s="43">
        <f>P276</f>
        <v>81640</v>
      </c>
      <c r="R276" s="43">
        <f>Q276</f>
        <v>81640</v>
      </c>
      <c r="S276" s="43">
        <f>R276</f>
        <v>81640</v>
      </c>
      <c r="T276" s="43">
        <f>S276</f>
        <v>81640</v>
      </c>
    </row>
    <row r="277" spans="1:20" ht="15">
      <c r="A277" s="160"/>
      <c r="B277" s="161"/>
      <c r="C277" s="39" t="s">
        <v>368</v>
      </c>
      <c r="D277" s="9">
        <v>5200</v>
      </c>
      <c r="E277" s="9" t="s">
        <v>96</v>
      </c>
      <c r="F277" s="43">
        <v>540980</v>
      </c>
      <c r="G277" s="9"/>
      <c r="H277" s="9" t="s">
        <v>237</v>
      </c>
      <c r="I277" s="9">
        <v>2027</v>
      </c>
      <c r="J277" s="9"/>
      <c r="K277" s="9">
        <v>2023</v>
      </c>
      <c r="L277" s="9"/>
      <c r="M277" s="9"/>
      <c r="N277" s="9"/>
      <c r="O277" s="9"/>
      <c r="P277" s="43">
        <f>$F$277/5</f>
        <v>108196</v>
      </c>
      <c r="Q277" s="43">
        <f>$F$277/5</f>
        <v>108196</v>
      </c>
      <c r="R277" s="43">
        <f>$F$277/5</f>
        <v>108196</v>
      </c>
      <c r="S277" s="43">
        <f>$F$277/5</f>
        <v>108196</v>
      </c>
      <c r="T277" s="43">
        <f>$F$277/5</f>
        <v>108196</v>
      </c>
    </row>
    <row r="278" spans="1:20" ht="15">
      <c r="A278" s="160"/>
      <c r="B278" s="161"/>
      <c r="C278" s="39" t="s">
        <v>319</v>
      </c>
      <c r="D278" s="9">
        <v>1663</v>
      </c>
      <c r="E278" s="9" t="s">
        <v>96</v>
      </c>
      <c r="F278" s="43">
        <v>101443</v>
      </c>
      <c r="G278" s="9"/>
      <c r="H278" s="9" t="s">
        <v>237</v>
      </c>
      <c r="I278" s="9">
        <v>2027</v>
      </c>
      <c r="J278" s="9"/>
      <c r="K278" s="9">
        <v>2023</v>
      </c>
      <c r="L278" s="9"/>
      <c r="M278" s="9"/>
      <c r="N278" s="9"/>
      <c r="O278" s="9"/>
      <c r="P278" s="43">
        <f>$F$278/5</f>
        <v>20288.6</v>
      </c>
      <c r="Q278" s="43">
        <f>$F$278/5</f>
        <v>20288.6</v>
      </c>
      <c r="R278" s="43">
        <f>$F$278/5</f>
        <v>20288.6</v>
      </c>
      <c r="S278" s="43">
        <f>$F$278/5</f>
        <v>20288.6</v>
      </c>
      <c r="T278" s="43">
        <f>$F$278/5</f>
        <v>20288.6</v>
      </c>
    </row>
    <row r="279" spans="1:20" ht="15">
      <c r="A279" s="160"/>
      <c r="B279" s="161"/>
      <c r="C279" s="39" t="s">
        <v>248</v>
      </c>
      <c r="D279" s="9">
        <v>290</v>
      </c>
      <c r="E279" s="9" t="s">
        <v>96</v>
      </c>
      <c r="F279" s="43">
        <v>14500</v>
      </c>
      <c r="G279" s="9"/>
      <c r="H279" s="9" t="s">
        <v>237</v>
      </c>
      <c r="I279" s="9">
        <v>2027</v>
      </c>
      <c r="J279" s="9"/>
      <c r="K279" s="9">
        <v>2023</v>
      </c>
      <c r="L279" s="9"/>
      <c r="M279" s="9"/>
      <c r="N279" s="9"/>
      <c r="O279" s="9"/>
      <c r="P279" s="43">
        <f>$F$279/5</f>
        <v>2900</v>
      </c>
      <c r="Q279" s="43">
        <f>$F$279/5</f>
        <v>2900</v>
      </c>
      <c r="R279" s="43">
        <f>$F$279/5</f>
        <v>2900</v>
      </c>
      <c r="S279" s="43">
        <f>$F$279/5</f>
        <v>2900</v>
      </c>
      <c r="T279" s="43">
        <f>$F$279/5</f>
        <v>2900</v>
      </c>
    </row>
    <row r="280" spans="1:20" ht="15">
      <c r="A280" s="160"/>
      <c r="B280" s="161"/>
      <c r="C280" s="39" t="s">
        <v>249</v>
      </c>
      <c r="D280" s="9">
        <v>58</v>
      </c>
      <c r="E280" s="9" t="s">
        <v>10</v>
      </c>
      <c r="F280" s="43">
        <v>34800</v>
      </c>
      <c r="G280" s="9"/>
      <c r="H280" s="9" t="s">
        <v>237</v>
      </c>
      <c r="I280" s="9">
        <v>2027</v>
      </c>
      <c r="J280" s="9"/>
      <c r="K280" s="9">
        <v>2023</v>
      </c>
      <c r="L280" s="9"/>
      <c r="M280" s="9"/>
      <c r="N280" s="9"/>
      <c r="O280" s="9"/>
      <c r="P280" s="43">
        <f>$F$280/5</f>
        <v>6960</v>
      </c>
      <c r="Q280" s="43">
        <f>$F$280/5</f>
        <v>6960</v>
      </c>
      <c r="R280" s="43">
        <f>$F$280/5</f>
        <v>6960</v>
      </c>
      <c r="S280" s="43">
        <f>$F$280/5</f>
        <v>6960</v>
      </c>
      <c r="T280" s="43">
        <f>$F$280/5</f>
        <v>6960</v>
      </c>
    </row>
    <row r="281" spans="1:20" ht="15">
      <c r="A281" s="160"/>
      <c r="B281" s="161"/>
      <c r="C281" s="39" t="s">
        <v>297</v>
      </c>
      <c r="D281" s="9">
        <v>10</v>
      </c>
      <c r="E281" s="9" t="s">
        <v>10</v>
      </c>
      <c r="F281" s="43">
        <v>4800</v>
      </c>
      <c r="G281" s="9"/>
      <c r="H281" s="9" t="s">
        <v>237</v>
      </c>
      <c r="I281" s="9">
        <v>2027</v>
      </c>
      <c r="J281" s="9"/>
      <c r="K281" s="9">
        <v>2023</v>
      </c>
      <c r="L281" s="9"/>
      <c r="M281" s="9"/>
      <c r="N281" s="9"/>
      <c r="O281" s="9"/>
      <c r="P281" s="43">
        <f>$F$281/5</f>
        <v>960</v>
      </c>
      <c r="Q281" s="43">
        <f>$F$281/5</f>
        <v>960</v>
      </c>
      <c r="R281" s="43">
        <f>$F$281/5</f>
        <v>960</v>
      </c>
      <c r="S281" s="43">
        <f>$F$281/5</f>
        <v>960</v>
      </c>
      <c r="T281" s="43">
        <f>$F$281/5</f>
        <v>960</v>
      </c>
    </row>
    <row r="282" spans="1:20" ht="15">
      <c r="A282" s="160"/>
      <c r="B282" s="161"/>
      <c r="C282" s="39" t="s">
        <v>298</v>
      </c>
      <c r="D282" s="9">
        <v>12</v>
      </c>
      <c r="E282" s="9" t="s">
        <v>10</v>
      </c>
      <c r="F282" s="43">
        <v>39000</v>
      </c>
      <c r="G282" s="9"/>
      <c r="H282" s="9" t="s">
        <v>237</v>
      </c>
      <c r="I282" s="9">
        <v>2027</v>
      </c>
      <c r="J282" s="9"/>
      <c r="K282" s="9">
        <v>2023</v>
      </c>
      <c r="L282" s="9"/>
      <c r="M282" s="9"/>
      <c r="N282" s="9"/>
      <c r="O282" s="9"/>
      <c r="P282" s="43">
        <f>$F$282/5</f>
        <v>7800</v>
      </c>
      <c r="Q282" s="43">
        <f>$F$282/5</f>
        <v>7800</v>
      </c>
      <c r="R282" s="43">
        <f>$F$282/5</f>
        <v>7800</v>
      </c>
      <c r="S282" s="43">
        <f>$F$282/5</f>
        <v>7800</v>
      </c>
      <c r="T282" s="43">
        <f>$F$282/5</f>
        <v>7800</v>
      </c>
    </row>
    <row r="283" spans="1:20" ht="15">
      <c r="A283" s="160"/>
      <c r="B283" s="161"/>
      <c r="C283" s="39" t="s">
        <v>276</v>
      </c>
      <c r="D283" s="9" t="s">
        <v>54</v>
      </c>
      <c r="E283" s="9" t="s">
        <v>54</v>
      </c>
      <c r="F283" s="43">
        <v>59000</v>
      </c>
      <c r="G283" s="9"/>
      <c r="H283" s="9" t="s">
        <v>237</v>
      </c>
      <c r="I283" s="9">
        <v>2027</v>
      </c>
      <c r="J283" s="9"/>
      <c r="K283" s="9">
        <v>2023</v>
      </c>
      <c r="L283" s="9"/>
      <c r="M283" s="9"/>
      <c r="N283" s="9"/>
      <c r="O283" s="9"/>
      <c r="P283" s="43">
        <f>$F$283/5</f>
        <v>11800</v>
      </c>
      <c r="Q283" s="43">
        <f>$F$283/5</f>
        <v>11800</v>
      </c>
      <c r="R283" s="43">
        <f>$F$283/5</f>
        <v>11800</v>
      </c>
      <c r="S283" s="43">
        <f>$F$283/5</f>
        <v>11800</v>
      </c>
      <c r="T283" s="43">
        <f>$F$283/5</f>
        <v>11800</v>
      </c>
    </row>
    <row r="284" spans="1:20" ht="15">
      <c r="A284" s="160"/>
      <c r="B284" s="161"/>
      <c r="C284" s="39" t="s">
        <v>360</v>
      </c>
      <c r="D284" s="9">
        <v>1</v>
      </c>
      <c r="E284" s="9" t="s">
        <v>10</v>
      </c>
      <c r="F284" s="43">
        <v>144300</v>
      </c>
      <c r="G284" s="9"/>
      <c r="H284" s="9" t="s">
        <v>237</v>
      </c>
      <c r="I284" s="9">
        <v>2027</v>
      </c>
      <c r="J284" s="9"/>
      <c r="K284" s="9">
        <v>2023</v>
      </c>
      <c r="L284" s="9"/>
      <c r="M284" s="9"/>
      <c r="N284" s="9"/>
      <c r="O284" s="9"/>
      <c r="P284" s="43">
        <f>$F$284/5</f>
        <v>28860</v>
      </c>
      <c r="Q284" s="43">
        <f>$F$284/5</f>
        <v>28860</v>
      </c>
      <c r="R284" s="43">
        <f>$F$284/5</f>
        <v>28860</v>
      </c>
      <c r="S284" s="43">
        <f>$F$284/5</f>
        <v>28860</v>
      </c>
      <c r="T284" s="43">
        <f>$F$284/5</f>
        <v>28860</v>
      </c>
    </row>
    <row r="285" spans="1:20" ht="15">
      <c r="A285" s="160"/>
      <c r="B285" s="161"/>
      <c r="C285" s="46" t="s">
        <v>258</v>
      </c>
      <c r="D285" s="9"/>
      <c r="E285" s="9"/>
      <c r="F285" s="43">
        <v>4692823</v>
      </c>
      <c r="G285" s="9"/>
      <c r="H285" s="9" t="s">
        <v>237</v>
      </c>
      <c r="I285" s="9">
        <v>2027</v>
      </c>
      <c r="J285" s="9"/>
      <c r="K285" s="9">
        <v>2023</v>
      </c>
      <c r="L285" s="9"/>
      <c r="M285" s="9"/>
      <c r="N285" s="9"/>
      <c r="O285" s="9"/>
      <c r="P285" s="43">
        <f>$F$285/5</f>
        <v>938564.6</v>
      </c>
      <c r="Q285" s="43">
        <f>$F$285/5</f>
        <v>938564.6</v>
      </c>
      <c r="R285" s="43">
        <f>$F$285/5</f>
        <v>938564.6</v>
      </c>
      <c r="S285" s="43">
        <f>$F$285/5</f>
        <v>938564.6</v>
      </c>
      <c r="T285" s="43">
        <f>$F$285/5</f>
        <v>938564.6</v>
      </c>
    </row>
    <row r="286" spans="1:20" ht="15">
      <c r="A286" s="160">
        <v>26</v>
      </c>
      <c r="B286" s="161" t="s">
        <v>369</v>
      </c>
      <c r="C286" s="39" t="s">
        <v>370</v>
      </c>
      <c r="D286" s="9">
        <v>1</v>
      </c>
      <c r="E286" s="9" t="s">
        <v>10</v>
      </c>
      <c r="F286" s="43">
        <v>135500</v>
      </c>
      <c r="G286" s="9"/>
      <c r="H286" s="9" t="s">
        <v>237</v>
      </c>
      <c r="I286" s="9">
        <v>2027</v>
      </c>
      <c r="J286" s="9"/>
      <c r="K286" s="9">
        <v>2023</v>
      </c>
      <c r="L286" s="9"/>
      <c r="M286" s="9"/>
      <c r="N286" s="9"/>
      <c r="O286" s="9"/>
      <c r="P286" s="43">
        <f>$F$286/5</f>
        <v>27100</v>
      </c>
      <c r="Q286" s="43">
        <f>$F$286/5</f>
        <v>27100</v>
      </c>
      <c r="R286" s="43">
        <f>$F$286/5</f>
        <v>27100</v>
      </c>
      <c r="S286" s="43">
        <f>$F$286/5</f>
        <v>27100</v>
      </c>
      <c r="T286" s="43">
        <f>$F$286/5</f>
        <v>27100</v>
      </c>
    </row>
    <row r="287" spans="1:20" ht="15">
      <c r="A287" s="160"/>
      <c r="B287" s="161"/>
      <c r="C287" s="39" t="s">
        <v>371</v>
      </c>
      <c r="D287" s="9">
        <v>1</v>
      </c>
      <c r="E287" s="9" t="s">
        <v>10</v>
      </c>
      <c r="F287" s="43">
        <v>206800</v>
      </c>
      <c r="G287" s="9"/>
      <c r="H287" s="9" t="s">
        <v>237</v>
      </c>
      <c r="I287" s="9">
        <v>2027</v>
      </c>
      <c r="J287" s="9"/>
      <c r="K287" s="9">
        <v>2023</v>
      </c>
      <c r="L287" s="9"/>
      <c r="M287" s="9"/>
      <c r="N287" s="9"/>
      <c r="O287" s="9"/>
      <c r="P287" s="43">
        <f>$F$287/5</f>
        <v>41360</v>
      </c>
      <c r="Q287" s="43">
        <f>$F$287/5</f>
        <v>41360</v>
      </c>
      <c r="R287" s="43">
        <f>$F$287/5</f>
        <v>41360</v>
      </c>
      <c r="S287" s="43">
        <f>$F$287/5</f>
        <v>41360</v>
      </c>
      <c r="T287" s="43">
        <f>$F$287/5</f>
        <v>41360</v>
      </c>
    </row>
    <row r="288" spans="1:20" ht="15">
      <c r="A288" s="160"/>
      <c r="B288" s="161"/>
      <c r="C288" s="39" t="s">
        <v>372</v>
      </c>
      <c r="D288" s="9">
        <v>1</v>
      </c>
      <c r="E288" s="9" t="s">
        <v>10</v>
      </c>
      <c r="F288" s="43">
        <v>206500</v>
      </c>
      <c r="G288" s="9"/>
      <c r="H288" s="9" t="s">
        <v>237</v>
      </c>
      <c r="I288" s="9">
        <v>2027</v>
      </c>
      <c r="J288" s="9"/>
      <c r="K288" s="9">
        <v>2023</v>
      </c>
      <c r="L288" s="9"/>
      <c r="M288" s="9"/>
      <c r="N288" s="9"/>
      <c r="O288" s="9"/>
      <c r="P288" s="43">
        <f>$F$288/5</f>
        <v>41300</v>
      </c>
      <c r="Q288" s="43">
        <f>$F$288/5</f>
        <v>41300</v>
      </c>
      <c r="R288" s="43">
        <f>$F$288/5</f>
        <v>41300</v>
      </c>
      <c r="S288" s="43">
        <f>$F$288/5</f>
        <v>41300</v>
      </c>
      <c r="T288" s="43">
        <f>$F$288/5</f>
        <v>41300</v>
      </c>
    </row>
    <row r="289" spans="1:20" ht="15">
      <c r="A289" s="160"/>
      <c r="B289" s="161"/>
      <c r="C289" s="46" t="s">
        <v>258</v>
      </c>
      <c r="D289" s="9"/>
      <c r="E289" s="9"/>
      <c r="F289" s="43">
        <v>548800</v>
      </c>
      <c r="G289" s="9"/>
      <c r="H289" s="9" t="s">
        <v>237</v>
      </c>
      <c r="I289" s="9">
        <v>2027</v>
      </c>
      <c r="J289" s="9"/>
      <c r="K289" s="9">
        <v>2023</v>
      </c>
      <c r="L289" s="9"/>
      <c r="M289" s="9"/>
      <c r="N289" s="9"/>
      <c r="O289" s="9"/>
      <c r="P289" s="43">
        <f>$F$289/5</f>
        <v>109760</v>
      </c>
      <c r="Q289" s="43">
        <f>$F$289/5</f>
        <v>109760</v>
      </c>
      <c r="R289" s="43">
        <f>$F$289/5</f>
        <v>109760</v>
      </c>
      <c r="S289" s="43">
        <f>$F$289/5</f>
        <v>109760</v>
      </c>
      <c r="T289" s="43">
        <f>$F$289/5</f>
        <v>109760</v>
      </c>
    </row>
    <row r="290" spans="1:20" ht="15">
      <c r="A290" s="160">
        <v>27</v>
      </c>
      <c r="B290" s="161" t="s">
        <v>73</v>
      </c>
      <c r="C290" s="39" t="s">
        <v>356</v>
      </c>
      <c r="D290" s="9">
        <v>1</v>
      </c>
      <c r="E290" s="9" t="s">
        <v>10</v>
      </c>
      <c r="F290" s="43">
        <v>243500</v>
      </c>
      <c r="G290" s="9"/>
      <c r="H290" s="9" t="s">
        <v>237</v>
      </c>
      <c r="I290" s="9">
        <v>2027</v>
      </c>
      <c r="J290" s="9"/>
      <c r="K290" s="9">
        <v>2023</v>
      </c>
      <c r="L290" s="9"/>
      <c r="M290" s="9"/>
      <c r="N290" s="9"/>
      <c r="O290" s="9"/>
      <c r="P290" s="43">
        <f>$F$290/5</f>
        <v>48700</v>
      </c>
      <c r="Q290" s="43">
        <f>$F$290/5</f>
        <v>48700</v>
      </c>
      <c r="R290" s="43">
        <f>$F$290/5</f>
        <v>48700</v>
      </c>
      <c r="S290" s="43">
        <f>$F$290/5</f>
        <v>48700</v>
      </c>
      <c r="T290" s="43">
        <f>$F$290/5</f>
        <v>48700</v>
      </c>
    </row>
    <row r="291" spans="1:20" ht="15">
      <c r="A291" s="160"/>
      <c r="B291" s="161"/>
      <c r="C291" s="39" t="s">
        <v>355</v>
      </c>
      <c r="D291" s="9">
        <v>1</v>
      </c>
      <c r="E291" s="9" t="s">
        <v>10</v>
      </c>
      <c r="F291" s="43">
        <v>4290800</v>
      </c>
      <c r="G291" s="9"/>
      <c r="H291" s="9" t="s">
        <v>237</v>
      </c>
      <c r="I291" s="9">
        <v>2027</v>
      </c>
      <c r="J291" s="9"/>
      <c r="K291" s="9">
        <v>2023</v>
      </c>
      <c r="L291" s="9"/>
      <c r="M291" s="9"/>
      <c r="N291" s="9"/>
      <c r="O291" s="9"/>
      <c r="P291" s="43">
        <f>$F$291/5</f>
        <v>858160</v>
      </c>
      <c r="Q291" s="43">
        <f>$F$291/5</f>
        <v>858160</v>
      </c>
      <c r="R291" s="43">
        <f>$F$291/5</f>
        <v>858160</v>
      </c>
      <c r="S291" s="43">
        <f>$F$291/5</f>
        <v>858160</v>
      </c>
      <c r="T291" s="43">
        <f>$F$291/5</f>
        <v>858160</v>
      </c>
    </row>
    <row r="292" spans="1:20" ht="15">
      <c r="A292" s="160"/>
      <c r="B292" s="161"/>
      <c r="C292" s="39" t="s">
        <v>348</v>
      </c>
      <c r="D292" s="9">
        <v>1</v>
      </c>
      <c r="E292" s="9" t="s">
        <v>10</v>
      </c>
      <c r="F292" s="43">
        <v>175900</v>
      </c>
      <c r="G292" s="9"/>
      <c r="H292" s="9" t="s">
        <v>237</v>
      </c>
      <c r="I292" s="9">
        <v>2027</v>
      </c>
      <c r="J292" s="9"/>
      <c r="K292" s="9">
        <v>2023</v>
      </c>
      <c r="L292" s="9"/>
      <c r="M292" s="9"/>
      <c r="N292" s="9"/>
      <c r="O292" s="9"/>
      <c r="P292" s="43">
        <f>$F$292/5</f>
        <v>35180</v>
      </c>
      <c r="Q292" s="43">
        <f>$F$292/5</f>
        <v>35180</v>
      </c>
      <c r="R292" s="43">
        <f>$F$292/5</f>
        <v>35180</v>
      </c>
      <c r="S292" s="43">
        <f>$F$292/5</f>
        <v>35180</v>
      </c>
      <c r="T292" s="43">
        <f>$F$292/5</f>
        <v>35180</v>
      </c>
    </row>
    <row r="293" spans="1:20" ht="15">
      <c r="A293" s="160"/>
      <c r="B293" s="161"/>
      <c r="C293" s="39" t="s">
        <v>319</v>
      </c>
      <c r="D293" s="9">
        <v>1166</v>
      </c>
      <c r="E293" s="9" t="s">
        <v>96</v>
      </c>
      <c r="F293" s="43">
        <v>40810</v>
      </c>
      <c r="G293" s="9"/>
      <c r="H293" s="9" t="s">
        <v>237</v>
      </c>
      <c r="I293" s="9">
        <v>2027</v>
      </c>
      <c r="J293" s="9"/>
      <c r="K293" s="9">
        <v>2023</v>
      </c>
      <c r="L293" s="9"/>
      <c r="M293" s="9"/>
      <c r="N293" s="9"/>
      <c r="O293" s="9"/>
      <c r="P293" s="43">
        <f>$F$293/5</f>
        <v>8162</v>
      </c>
      <c r="Q293" s="43">
        <f>$F$293/5</f>
        <v>8162</v>
      </c>
      <c r="R293" s="43">
        <f>$F$293/5</f>
        <v>8162</v>
      </c>
      <c r="S293" s="43">
        <f>$F$293/5</f>
        <v>8162</v>
      </c>
      <c r="T293" s="43">
        <f>$F$293/5</f>
        <v>8162</v>
      </c>
    </row>
    <row r="294" spans="1:20" ht="15">
      <c r="A294" s="160"/>
      <c r="B294" s="161"/>
      <c r="C294" s="39" t="s">
        <v>248</v>
      </c>
      <c r="D294" s="9">
        <v>1600</v>
      </c>
      <c r="E294" s="9" t="s">
        <v>96</v>
      </c>
      <c r="F294" s="43">
        <v>41760</v>
      </c>
      <c r="G294" s="9"/>
      <c r="H294" s="9" t="s">
        <v>237</v>
      </c>
      <c r="I294" s="9">
        <v>2027</v>
      </c>
      <c r="J294" s="9"/>
      <c r="K294" s="9">
        <v>2023</v>
      </c>
      <c r="L294" s="9"/>
      <c r="M294" s="9"/>
      <c r="N294" s="9"/>
      <c r="O294" s="9"/>
      <c r="P294" s="43">
        <f>$F$294/5</f>
        <v>8352</v>
      </c>
      <c r="Q294" s="43">
        <f>$F$294/5</f>
        <v>8352</v>
      </c>
      <c r="R294" s="43">
        <f>$F$294/5</f>
        <v>8352</v>
      </c>
      <c r="S294" s="43">
        <f>$F$294/5</f>
        <v>8352</v>
      </c>
      <c r="T294" s="43">
        <f>$F$294/5</f>
        <v>8352</v>
      </c>
    </row>
    <row r="295" spans="1:20" ht="15">
      <c r="A295" s="160"/>
      <c r="B295" s="161"/>
      <c r="C295" s="39" t="s">
        <v>249</v>
      </c>
      <c r="D295" s="9">
        <v>320</v>
      </c>
      <c r="E295" s="9" t="s">
        <v>10</v>
      </c>
      <c r="F295" s="43">
        <v>192000</v>
      </c>
      <c r="G295" s="9"/>
      <c r="H295" s="9" t="s">
        <v>237</v>
      </c>
      <c r="I295" s="9">
        <v>2027</v>
      </c>
      <c r="J295" s="9"/>
      <c r="K295" s="9">
        <v>2023</v>
      </c>
      <c r="L295" s="9"/>
      <c r="M295" s="9"/>
      <c r="N295" s="9"/>
      <c r="O295" s="9"/>
      <c r="P295" s="43">
        <f>$F$295/5</f>
        <v>38400</v>
      </c>
      <c r="Q295" s="43">
        <f>$F$295/5</f>
        <v>38400</v>
      </c>
      <c r="R295" s="43">
        <f>$F$295/5</f>
        <v>38400</v>
      </c>
      <c r="S295" s="43">
        <f>$F$295/5</f>
        <v>38400</v>
      </c>
      <c r="T295" s="43">
        <f>$F$295/5</f>
        <v>38400</v>
      </c>
    </row>
    <row r="296" spans="1:20" ht="15">
      <c r="A296" s="160"/>
      <c r="B296" s="161"/>
      <c r="C296" s="39" t="s">
        <v>297</v>
      </c>
      <c r="D296" s="9">
        <v>11</v>
      </c>
      <c r="E296" s="9" t="s">
        <v>10</v>
      </c>
      <c r="F296" s="43">
        <v>5280</v>
      </c>
      <c r="G296" s="9"/>
      <c r="H296" s="9" t="s">
        <v>237</v>
      </c>
      <c r="I296" s="9">
        <v>2027</v>
      </c>
      <c r="J296" s="9"/>
      <c r="K296" s="9">
        <v>2023</v>
      </c>
      <c r="L296" s="9"/>
      <c r="M296" s="9"/>
      <c r="N296" s="9"/>
      <c r="O296" s="9"/>
      <c r="P296" s="43">
        <f>$F$296/5</f>
        <v>1056</v>
      </c>
      <c r="Q296" s="43">
        <f>$F$296/5</f>
        <v>1056</v>
      </c>
      <c r="R296" s="43">
        <f>$F$296/5</f>
        <v>1056</v>
      </c>
      <c r="S296" s="43">
        <f>$F$296/5</f>
        <v>1056</v>
      </c>
      <c r="T296" s="43">
        <f>$F$296/5</f>
        <v>1056</v>
      </c>
    </row>
    <row r="297" spans="1:20" ht="15">
      <c r="A297" s="160"/>
      <c r="B297" s="161"/>
      <c r="C297" s="39" t="s">
        <v>298</v>
      </c>
      <c r="D297" s="9">
        <v>3</v>
      </c>
      <c r="E297" s="9" t="s">
        <v>10</v>
      </c>
      <c r="F297" s="43">
        <v>9750</v>
      </c>
      <c r="G297" s="9"/>
      <c r="H297" s="9" t="s">
        <v>237</v>
      </c>
      <c r="I297" s="9">
        <v>2027</v>
      </c>
      <c r="J297" s="9"/>
      <c r="K297" s="9">
        <v>2023</v>
      </c>
      <c r="L297" s="9"/>
      <c r="M297" s="9"/>
      <c r="N297" s="9"/>
      <c r="O297" s="9"/>
      <c r="P297" s="43">
        <f>$F$297/5</f>
        <v>1950</v>
      </c>
      <c r="Q297" s="43">
        <f>$F$297/5</f>
        <v>1950</v>
      </c>
      <c r="R297" s="43">
        <f>$F$297/5</f>
        <v>1950</v>
      </c>
      <c r="S297" s="43">
        <f>$F$297/5</f>
        <v>1950</v>
      </c>
      <c r="T297" s="43">
        <f>$F$297/5</f>
        <v>1950</v>
      </c>
    </row>
    <row r="298" spans="1:20" ht="15">
      <c r="A298" s="160"/>
      <c r="B298" s="161"/>
      <c r="C298" s="39" t="s">
        <v>276</v>
      </c>
      <c r="D298" s="9" t="s">
        <v>54</v>
      </c>
      <c r="E298" s="9" t="s">
        <v>54</v>
      </c>
      <c r="F298" s="43">
        <v>34000</v>
      </c>
      <c r="G298" s="9"/>
      <c r="H298" s="9" t="s">
        <v>237</v>
      </c>
      <c r="I298" s="9">
        <v>2027</v>
      </c>
      <c r="J298" s="9"/>
      <c r="K298" s="9">
        <v>2023</v>
      </c>
      <c r="L298" s="9"/>
      <c r="M298" s="9"/>
      <c r="N298" s="9"/>
      <c r="O298" s="9"/>
      <c r="P298" s="43">
        <f>$F$298/5</f>
        <v>6800</v>
      </c>
      <c r="Q298" s="43">
        <f>$F$298/5</f>
        <v>6800</v>
      </c>
      <c r="R298" s="43">
        <f>$F$298/5</f>
        <v>6800</v>
      </c>
      <c r="S298" s="43">
        <f>$F$298/5</f>
        <v>6800</v>
      </c>
      <c r="T298" s="43">
        <f>$F$298/5</f>
        <v>6800</v>
      </c>
    </row>
    <row r="299" spans="1:20" ht="15">
      <c r="A299" s="160"/>
      <c r="B299" s="161"/>
      <c r="C299" s="39" t="s">
        <v>372</v>
      </c>
      <c r="D299" s="9">
        <v>1</v>
      </c>
      <c r="E299" s="9" t="s">
        <v>10</v>
      </c>
      <c r="F299" s="43">
        <v>194300</v>
      </c>
      <c r="G299" s="9"/>
      <c r="H299" s="9" t="s">
        <v>237</v>
      </c>
      <c r="I299" s="9">
        <v>2027</v>
      </c>
      <c r="J299" s="9"/>
      <c r="K299" s="9">
        <v>2023</v>
      </c>
      <c r="L299" s="9"/>
      <c r="M299" s="9"/>
      <c r="N299" s="9"/>
      <c r="O299" s="9"/>
      <c r="P299" s="43">
        <f>$F$299/5</f>
        <v>38860</v>
      </c>
      <c r="Q299" s="43">
        <f>$F$299/5</f>
        <v>38860</v>
      </c>
      <c r="R299" s="43">
        <f>$F$299/5</f>
        <v>38860</v>
      </c>
      <c r="S299" s="43">
        <f>$F$299/5</f>
        <v>38860</v>
      </c>
      <c r="T299" s="43">
        <f>$F$299/5</f>
        <v>38860</v>
      </c>
    </row>
    <row r="300" spans="1:20" ht="15">
      <c r="A300" s="160"/>
      <c r="B300" s="161"/>
      <c r="C300" s="39" t="s">
        <v>373</v>
      </c>
      <c r="D300" s="9">
        <v>1</v>
      </c>
      <c r="E300" s="9" t="s">
        <v>10</v>
      </c>
      <c r="F300" s="43">
        <v>275700</v>
      </c>
      <c r="G300" s="9"/>
      <c r="H300" s="9" t="s">
        <v>237</v>
      </c>
      <c r="I300" s="9">
        <v>2027</v>
      </c>
      <c r="J300" s="9"/>
      <c r="K300" s="9">
        <v>2023</v>
      </c>
      <c r="L300" s="9"/>
      <c r="M300" s="9"/>
      <c r="N300" s="9"/>
      <c r="O300" s="9"/>
      <c r="P300" s="43">
        <f>$F$300/5</f>
        <v>55140</v>
      </c>
      <c r="Q300" s="43">
        <f>$F$300/5</f>
        <v>55140</v>
      </c>
      <c r="R300" s="43">
        <f>$F$300/5</f>
        <v>55140</v>
      </c>
      <c r="S300" s="43">
        <f>$F$300/5</f>
        <v>55140</v>
      </c>
      <c r="T300" s="43">
        <f>$F$300/5</f>
        <v>55140</v>
      </c>
    </row>
    <row r="301" spans="1:20" ht="15">
      <c r="A301" s="160"/>
      <c r="B301" s="161"/>
      <c r="C301" s="46" t="s">
        <v>258</v>
      </c>
      <c r="D301" s="9"/>
      <c r="E301" s="9"/>
      <c r="F301" s="43">
        <v>5503800</v>
      </c>
      <c r="G301" s="9"/>
      <c r="H301" s="9" t="s">
        <v>237</v>
      </c>
      <c r="I301" s="9">
        <v>2027</v>
      </c>
      <c r="J301" s="9"/>
      <c r="K301" s="9">
        <v>2023</v>
      </c>
      <c r="L301" s="9"/>
      <c r="M301" s="9"/>
      <c r="N301" s="9"/>
      <c r="O301" s="9"/>
      <c r="P301" s="43">
        <f>$F$301/5</f>
        <v>1100760</v>
      </c>
      <c r="Q301" s="43">
        <f>$F$301/5</f>
        <v>1100760</v>
      </c>
      <c r="R301" s="43">
        <f>$F$301/5</f>
        <v>1100760</v>
      </c>
      <c r="S301" s="43">
        <f>$F$301/5</f>
        <v>1100760</v>
      </c>
      <c r="T301" s="43">
        <f>$F$301/5</f>
        <v>1100760</v>
      </c>
    </row>
    <row r="302" spans="1:20" ht="15">
      <c r="A302" s="160">
        <v>28</v>
      </c>
      <c r="B302" s="161" t="s">
        <v>138</v>
      </c>
      <c r="C302" s="39" t="s">
        <v>373</v>
      </c>
      <c r="D302" s="9">
        <v>1</v>
      </c>
      <c r="E302" s="9" t="s">
        <v>10</v>
      </c>
      <c r="F302" s="43">
        <v>319100</v>
      </c>
      <c r="G302" s="9"/>
      <c r="H302" s="9" t="s">
        <v>237</v>
      </c>
      <c r="I302" s="9">
        <v>2027</v>
      </c>
      <c r="J302" s="9"/>
      <c r="K302" s="9">
        <v>2023</v>
      </c>
      <c r="L302" s="9"/>
      <c r="M302" s="9"/>
      <c r="N302" s="9"/>
      <c r="O302" s="9"/>
      <c r="P302" s="43">
        <f>$F$302/5</f>
        <v>63820</v>
      </c>
      <c r="Q302" s="43">
        <f>$F$302/5</f>
        <v>63820</v>
      </c>
      <c r="R302" s="43">
        <f>$F$302/5</f>
        <v>63820</v>
      </c>
      <c r="S302" s="43">
        <f>$F$302/5</f>
        <v>63820</v>
      </c>
      <c r="T302" s="43">
        <f>$F$302/5</f>
        <v>63820</v>
      </c>
    </row>
    <row r="303" spans="1:20" ht="15">
      <c r="A303" s="160"/>
      <c r="B303" s="161"/>
      <c r="C303" s="39" t="s">
        <v>374</v>
      </c>
      <c r="D303" s="9">
        <v>6344</v>
      </c>
      <c r="E303" s="9" t="s">
        <v>96</v>
      </c>
      <c r="F303" s="43">
        <v>696728.8</v>
      </c>
      <c r="G303" s="9"/>
      <c r="H303" s="9" t="s">
        <v>237</v>
      </c>
      <c r="I303" s="9">
        <v>2027</v>
      </c>
      <c r="J303" s="9"/>
      <c r="K303" s="9">
        <v>2023</v>
      </c>
      <c r="L303" s="9"/>
      <c r="M303" s="9"/>
      <c r="N303" s="9"/>
      <c r="O303" s="9"/>
      <c r="P303" s="43">
        <f>$F$303/5</f>
        <v>139345.76</v>
      </c>
      <c r="Q303" s="43">
        <f>$F$303/5</f>
        <v>139345.76</v>
      </c>
      <c r="R303" s="43">
        <f>$F$303/5</f>
        <v>139345.76</v>
      </c>
      <c r="S303" s="43">
        <f>$F$303/5</f>
        <v>139345.76</v>
      </c>
      <c r="T303" s="43">
        <f>$F$303/5</f>
        <v>139345.76</v>
      </c>
    </row>
    <row r="304" spans="1:20" ht="15">
      <c r="A304" s="160"/>
      <c r="B304" s="161"/>
      <c r="C304" s="39" t="s">
        <v>319</v>
      </c>
      <c r="D304" s="9">
        <v>4727</v>
      </c>
      <c r="E304" s="9" t="s">
        <v>96</v>
      </c>
      <c r="F304" s="43">
        <v>165445</v>
      </c>
      <c r="G304" s="9"/>
      <c r="H304" s="9" t="s">
        <v>237</v>
      </c>
      <c r="I304" s="9">
        <v>2027</v>
      </c>
      <c r="J304" s="9"/>
      <c r="K304" s="9">
        <v>2023</v>
      </c>
      <c r="L304" s="9"/>
      <c r="M304" s="9"/>
      <c r="N304" s="9"/>
      <c r="O304" s="9"/>
      <c r="P304" s="43">
        <f>$F$304/5</f>
        <v>33089</v>
      </c>
      <c r="Q304" s="43">
        <f>$F$304/5</f>
        <v>33089</v>
      </c>
      <c r="R304" s="43">
        <f>$F$304/5</f>
        <v>33089</v>
      </c>
      <c r="S304" s="43">
        <f>$F$304/5</f>
        <v>33089</v>
      </c>
      <c r="T304" s="43">
        <f>$F$304/5</f>
        <v>33089</v>
      </c>
    </row>
    <row r="305" spans="1:20" ht="15">
      <c r="A305" s="160"/>
      <c r="B305" s="161"/>
      <c r="C305" s="39" t="s">
        <v>248</v>
      </c>
      <c r="D305" s="9">
        <v>11572.5</v>
      </c>
      <c r="E305" s="9" t="s">
        <v>96</v>
      </c>
      <c r="F305" s="43">
        <v>302042.25</v>
      </c>
      <c r="G305" s="9"/>
      <c r="H305" s="9" t="s">
        <v>237</v>
      </c>
      <c r="I305" s="9">
        <v>2027</v>
      </c>
      <c r="J305" s="9"/>
      <c r="K305" s="9">
        <v>2023</v>
      </c>
      <c r="L305" s="9"/>
      <c r="M305" s="9"/>
      <c r="N305" s="9"/>
      <c r="O305" s="9"/>
      <c r="P305" s="43">
        <f>$F$305/5</f>
        <v>60408.45</v>
      </c>
      <c r="Q305" s="43">
        <f>$F$305/5</f>
        <v>60408.45</v>
      </c>
      <c r="R305" s="43">
        <f>$F$305/5</f>
        <v>60408.45</v>
      </c>
      <c r="S305" s="43">
        <f>$F$305/5</f>
        <v>60408.45</v>
      </c>
      <c r="T305" s="43">
        <f>$F$305/5</f>
        <v>60408.45</v>
      </c>
    </row>
    <row r="306" spans="1:20" ht="15">
      <c r="A306" s="160"/>
      <c r="B306" s="161"/>
      <c r="C306" s="39" t="s">
        <v>249</v>
      </c>
      <c r="D306" s="9">
        <v>1162</v>
      </c>
      <c r="E306" s="9" t="s">
        <v>10</v>
      </c>
      <c r="F306" s="43">
        <v>697200</v>
      </c>
      <c r="G306" s="9"/>
      <c r="H306" s="9" t="s">
        <v>237</v>
      </c>
      <c r="I306" s="9">
        <v>2027</v>
      </c>
      <c r="J306" s="9"/>
      <c r="K306" s="9">
        <v>2023</v>
      </c>
      <c r="L306" s="9"/>
      <c r="M306" s="9"/>
      <c r="N306" s="9"/>
      <c r="O306" s="9"/>
      <c r="P306" s="43">
        <f>$F$306/5</f>
        <v>139440</v>
      </c>
      <c r="Q306" s="43">
        <f>$F$306/5</f>
        <v>139440</v>
      </c>
      <c r="R306" s="43">
        <f>$F$306/5</f>
        <v>139440</v>
      </c>
      <c r="S306" s="43">
        <f>$F$306/5</f>
        <v>139440</v>
      </c>
      <c r="T306" s="43">
        <f>$F$306/5</f>
        <v>139440</v>
      </c>
    </row>
    <row r="307" spans="1:20" ht="15">
      <c r="A307" s="160"/>
      <c r="B307" s="161"/>
      <c r="C307" s="39" t="s">
        <v>297</v>
      </c>
      <c r="D307" s="9">
        <v>38</v>
      </c>
      <c r="E307" s="9" t="s">
        <v>10</v>
      </c>
      <c r="F307" s="43">
        <v>18240</v>
      </c>
      <c r="G307" s="9"/>
      <c r="H307" s="9" t="s">
        <v>237</v>
      </c>
      <c r="I307" s="9">
        <v>2027</v>
      </c>
      <c r="J307" s="9"/>
      <c r="K307" s="9">
        <v>2023</v>
      </c>
      <c r="L307" s="9"/>
      <c r="M307" s="9"/>
      <c r="N307" s="9"/>
      <c r="O307" s="9"/>
      <c r="P307" s="43">
        <f>$F$307/5</f>
        <v>3648</v>
      </c>
      <c r="Q307" s="43">
        <f>$F$307/5</f>
        <v>3648</v>
      </c>
      <c r="R307" s="43">
        <f>$F$307/5</f>
        <v>3648</v>
      </c>
      <c r="S307" s="43">
        <f>$F$307/5</f>
        <v>3648</v>
      </c>
      <c r="T307" s="43">
        <f>$F$307/5</f>
        <v>3648</v>
      </c>
    </row>
    <row r="308" spans="1:20" ht="15">
      <c r="A308" s="160"/>
      <c r="B308" s="161"/>
      <c r="C308" s="39" t="s">
        <v>298</v>
      </c>
      <c r="D308" s="9">
        <v>18</v>
      </c>
      <c r="E308" s="9" t="s">
        <v>10</v>
      </c>
      <c r="F308" s="43">
        <v>58500</v>
      </c>
      <c r="G308" s="9"/>
      <c r="H308" s="9" t="s">
        <v>237</v>
      </c>
      <c r="I308" s="9">
        <v>2027</v>
      </c>
      <c r="J308" s="9"/>
      <c r="K308" s="9">
        <v>2023</v>
      </c>
      <c r="L308" s="9"/>
      <c r="M308" s="9"/>
      <c r="N308" s="9"/>
      <c r="O308" s="9"/>
      <c r="P308" s="43">
        <f>$F$308/5</f>
        <v>11700</v>
      </c>
      <c r="Q308" s="43">
        <f>$F$308/5</f>
        <v>11700</v>
      </c>
      <c r="R308" s="43">
        <f>$F$308/5</f>
        <v>11700</v>
      </c>
      <c r="S308" s="43">
        <f>$F$308/5</f>
        <v>11700</v>
      </c>
      <c r="T308" s="43">
        <f>$F$308/5</f>
        <v>11700</v>
      </c>
    </row>
    <row r="309" spans="1:20" ht="15">
      <c r="A309" s="160"/>
      <c r="B309" s="161"/>
      <c r="C309" s="39" t="s">
        <v>276</v>
      </c>
      <c r="D309" s="9" t="s">
        <v>54</v>
      </c>
      <c r="E309" s="9" t="s">
        <v>54</v>
      </c>
      <c r="F309" s="43">
        <v>59000</v>
      </c>
      <c r="G309" s="9"/>
      <c r="H309" s="9" t="s">
        <v>237</v>
      </c>
      <c r="I309" s="9">
        <v>2027</v>
      </c>
      <c r="J309" s="9"/>
      <c r="K309" s="9">
        <v>2023</v>
      </c>
      <c r="L309" s="9"/>
      <c r="M309" s="9"/>
      <c r="N309" s="9"/>
      <c r="O309" s="9"/>
      <c r="P309" s="43">
        <f>$F$309/5</f>
        <v>11800</v>
      </c>
      <c r="Q309" s="43">
        <f>$F$309/5</f>
        <v>11800</v>
      </c>
      <c r="R309" s="43">
        <f>$F$309/5</f>
        <v>11800</v>
      </c>
      <c r="S309" s="43">
        <f>$F$309/5</f>
        <v>11800</v>
      </c>
      <c r="T309" s="43">
        <f>$F$309/5</f>
        <v>11800</v>
      </c>
    </row>
    <row r="310" spans="1:20" ht="15">
      <c r="A310" s="160"/>
      <c r="B310" s="161"/>
      <c r="C310" s="46" t="s">
        <v>258</v>
      </c>
      <c r="D310" s="9"/>
      <c r="E310" s="9"/>
      <c r="F310" s="43">
        <v>2316256.05</v>
      </c>
      <c r="G310" s="9"/>
      <c r="H310" s="9" t="s">
        <v>237</v>
      </c>
      <c r="I310" s="9">
        <v>2027</v>
      </c>
      <c r="J310" s="9"/>
      <c r="K310" s="9">
        <v>2023</v>
      </c>
      <c r="L310" s="9"/>
      <c r="M310" s="9"/>
      <c r="N310" s="9"/>
      <c r="O310" s="9"/>
      <c r="P310" s="43">
        <f>$F$310/5</f>
        <v>463251.20999999996</v>
      </c>
      <c r="Q310" s="43">
        <f>$F$310/5</f>
        <v>463251.20999999996</v>
      </c>
      <c r="R310" s="43">
        <f>$F$310/5</f>
        <v>463251.20999999996</v>
      </c>
      <c r="S310" s="43">
        <f>$F$310/5</f>
        <v>463251.20999999996</v>
      </c>
      <c r="T310" s="43">
        <f>$F$310/5</f>
        <v>463251.20999999996</v>
      </c>
    </row>
    <row r="311" spans="1:20" ht="15">
      <c r="A311" s="160">
        <v>29</v>
      </c>
      <c r="B311" s="161" t="s">
        <v>375</v>
      </c>
      <c r="C311" s="39" t="s">
        <v>376</v>
      </c>
      <c r="D311" s="9">
        <v>1</v>
      </c>
      <c r="E311" s="9" t="s">
        <v>10</v>
      </c>
      <c r="F311" s="43">
        <v>342300</v>
      </c>
      <c r="G311" s="9"/>
      <c r="H311" s="9" t="s">
        <v>237</v>
      </c>
      <c r="I311" s="9">
        <v>2027</v>
      </c>
      <c r="J311" s="9"/>
      <c r="K311" s="9">
        <v>2023</v>
      </c>
      <c r="L311" s="9"/>
      <c r="M311" s="9"/>
      <c r="N311" s="9"/>
      <c r="O311" s="9"/>
      <c r="P311" s="43">
        <f>$F$311/5</f>
        <v>68460</v>
      </c>
      <c r="Q311" s="43">
        <f>$F$311/5</f>
        <v>68460</v>
      </c>
      <c r="R311" s="43">
        <f>$F$311/5</f>
        <v>68460</v>
      </c>
      <c r="S311" s="43">
        <f>$F$311/5</f>
        <v>68460</v>
      </c>
      <c r="T311" s="43">
        <f>$F$311/5</f>
        <v>68460</v>
      </c>
    </row>
    <row r="312" spans="1:20" ht="15">
      <c r="A312" s="160"/>
      <c r="B312" s="161"/>
      <c r="C312" s="39" t="s">
        <v>377</v>
      </c>
      <c r="D312" s="9">
        <v>2500</v>
      </c>
      <c r="E312" s="9" t="s">
        <v>96</v>
      </c>
      <c r="F312" s="43">
        <v>228263.2</v>
      </c>
      <c r="G312" s="9"/>
      <c r="H312" s="9" t="s">
        <v>237</v>
      </c>
      <c r="I312" s="9">
        <v>2027</v>
      </c>
      <c r="J312" s="9"/>
      <c r="K312" s="9">
        <v>2023</v>
      </c>
      <c r="L312" s="9"/>
      <c r="M312" s="9"/>
      <c r="N312" s="9"/>
      <c r="O312" s="9"/>
      <c r="P312" s="43">
        <f>$F$312/5</f>
        <v>45652.64</v>
      </c>
      <c r="Q312" s="43">
        <f>$F$312/5</f>
        <v>45652.64</v>
      </c>
      <c r="R312" s="43">
        <f>$F$312/5</f>
        <v>45652.64</v>
      </c>
      <c r="S312" s="43">
        <f>$F$312/5</f>
        <v>45652.64</v>
      </c>
      <c r="T312" s="43">
        <f>$F$312/5</f>
        <v>45652.64</v>
      </c>
    </row>
    <row r="313" spans="1:20" ht="15">
      <c r="A313" s="160"/>
      <c r="B313" s="161"/>
      <c r="C313" s="46" t="s">
        <v>258</v>
      </c>
      <c r="D313" s="9"/>
      <c r="E313" s="9"/>
      <c r="F313" s="43">
        <v>570563.2</v>
      </c>
      <c r="G313" s="9"/>
      <c r="H313" s="9" t="s">
        <v>237</v>
      </c>
      <c r="I313" s="9">
        <v>2027</v>
      </c>
      <c r="J313" s="9"/>
      <c r="K313" s="9">
        <v>2023</v>
      </c>
      <c r="L313" s="9"/>
      <c r="M313" s="9"/>
      <c r="N313" s="9"/>
      <c r="O313" s="9"/>
      <c r="P313" s="43">
        <f>$F$313/5</f>
        <v>114112.63999999998</v>
      </c>
      <c r="Q313" s="43">
        <f>$F$313/5</f>
        <v>114112.63999999998</v>
      </c>
      <c r="R313" s="43">
        <f>$F$313/5</f>
        <v>114112.63999999998</v>
      </c>
      <c r="S313" s="43">
        <f>$F$313/5</f>
        <v>114112.63999999998</v>
      </c>
      <c r="T313" s="43">
        <f>$F$313/5</f>
        <v>114112.63999999998</v>
      </c>
    </row>
    <row r="314" spans="1:20" s="55" customFormat="1" ht="15.75">
      <c r="A314" s="169" t="s">
        <v>378</v>
      </c>
      <c r="B314" s="169"/>
      <c r="C314" s="169"/>
      <c r="D314" s="169"/>
      <c r="E314" s="169"/>
      <c r="F314" s="54">
        <f>+F313+F310+F301+F289+F285+F273+F264+F252+F243+F218+F215+F189+F178+F169+F156+F152+F141+F131+F120++F118+F109+F100+F65+F57+F52+F44+F31+F29+F25</f>
        <v>133577372.35000001</v>
      </c>
      <c r="G314" s="54"/>
      <c r="H314" s="54"/>
      <c r="I314" s="54"/>
      <c r="J314" s="54"/>
      <c r="K314" s="54"/>
      <c r="L314" s="54"/>
      <c r="M314" s="54"/>
      <c r="N314" s="54"/>
      <c r="O314" s="54"/>
      <c r="P314" s="54">
        <f>+P313+P310+P301+P289+P285+P273+P264+P252+P243+P218+P215+P189+P178+P169+P156+P152+P141+P131+P120++P118+P109+P100+P65+P57+P52+P44+P31+P29+P25</f>
        <v>26715474.47</v>
      </c>
      <c r="Q314" s="54">
        <f>+Q313+Q310+Q301+Q289+Q285+Q273+Q264+Q252+Q243+Q218+Q215+Q189+Q178+Q169+Q156+Q152+Q141+Q131+Q120++Q118+Q109+Q100+Q65+Q57+Q52+Q44+Q31+Q29+Q25</f>
        <v>26715474.47</v>
      </c>
      <c r="R314" s="54">
        <f>+R313+R310+R301+R289+R285+R273+R264+R252+R243+R218+R215+R189+R178+R169+R156+R152+R141+R131+R120++R118+R109+R100+R65+R57+R52+R44+R31+R29+R25</f>
        <v>26715474.47</v>
      </c>
      <c r="S314" s="54">
        <f>+S313+S310+S301+S289+S285+S273+S264+S252+S243+S218+S215+S189+S178+S169+S156+S152+S141+S131+S120++S118+S109+S100+S65+S57+S52+S44+S31+S29+S25</f>
        <v>26715474.47</v>
      </c>
      <c r="T314" s="54">
        <f>+T313+T310+T301+T289+T285+T273+T264+T252+T243+T218+T215+T189+T178+T169+T156+T152+T141+T131+T120++T118+T109+T100+T65+T57+T52+T44+T31+T29+T25</f>
        <v>26715474.47</v>
      </c>
    </row>
    <row r="316" spans="1:20" ht="15.75">
      <c r="A316" s="126" t="s">
        <v>0</v>
      </c>
      <c r="B316" s="170" t="s">
        <v>26</v>
      </c>
      <c r="C316" s="170"/>
      <c r="D316" s="170"/>
      <c r="E316" s="170"/>
      <c r="F316" s="170"/>
      <c r="G316" s="170"/>
      <c r="H316" s="170"/>
      <c r="I316" s="170"/>
      <c r="J316" s="170"/>
      <c r="K316" s="117" t="s">
        <v>30</v>
      </c>
      <c r="L316" s="118"/>
      <c r="M316" s="118"/>
      <c r="N316" s="118"/>
      <c r="O316" s="119"/>
      <c r="P316" s="171" t="s">
        <v>128</v>
      </c>
      <c r="Q316" s="171"/>
      <c r="R316" s="171"/>
      <c r="S316" s="171"/>
      <c r="T316" s="171"/>
    </row>
    <row r="317" spans="1:20" ht="63">
      <c r="A317" s="126"/>
      <c r="B317" s="38" t="s">
        <v>379</v>
      </c>
      <c r="C317" s="38" t="s">
        <v>1</v>
      </c>
      <c r="D317" s="5" t="s">
        <v>2</v>
      </c>
      <c r="E317" s="5" t="s">
        <v>3</v>
      </c>
      <c r="F317" s="5" t="s">
        <v>4</v>
      </c>
      <c r="G317" s="5" t="s">
        <v>5</v>
      </c>
      <c r="H317" s="5" t="s">
        <v>6</v>
      </c>
      <c r="I317" s="5" t="s">
        <v>7</v>
      </c>
      <c r="J317" s="5" t="s">
        <v>8</v>
      </c>
      <c r="K317" s="5" t="s">
        <v>27</v>
      </c>
      <c r="L317" s="5" t="s">
        <v>29</v>
      </c>
      <c r="M317" s="5" t="s">
        <v>31</v>
      </c>
      <c r="N317" s="5" t="s">
        <v>45</v>
      </c>
      <c r="O317" s="5" t="s">
        <v>234</v>
      </c>
      <c r="P317" s="14">
        <v>2023</v>
      </c>
      <c r="Q317" s="36">
        <v>2024</v>
      </c>
      <c r="R317" s="36">
        <v>2025</v>
      </c>
      <c r="S317" s="36">
        <v>2026</v>
      </c>
      <c r="T317" s="36">
        <v>2027</v>
      </c>
    </row>
    <row r="318" spans="1:20" ht="15">
      <c r="A318" s="160">
        <v>30</v>
      </c>
      <c r="B318" s="161" t="s">
        <v>380</v>
      </c>
      <c r="C318" s="39" t="s">
        <v>381</v>
      </c>
      <c r="D318" s="9">
        <v>16075</v>
      </c>
      <c r="E318" s="9" t="s">
        <v>96</v>
      </c>
      <c r="F318" s="43">
        <v>2901883.8</v>
      </c>
      <c r="G318" s="9"/>
      <c r="H318" s="9" t="s">
        <v>237</v>
      </c>
      <c r="I318" s="9">
        <v>2027</v>
      </c>
      <c r="J318" s="9"/>
      <c r="K318" s="9">
        <v>2023</v>
      </c>
      <c r="L318" s="9"/>
      <c r="M318" s="9"/>
      <c r="N318" s="9"/>
      <c r="O318" s="9"/>
      <c r="P318" s="9">
        <f>F318/5</f>
        <v>580376.76</v>
      </c>
      <c r="Q318" s="9">
        <f>$F$318/5</f>
        <v>580376.76</v>
      </c>
      <c r="R318" s="9">
        <f>$F$318/5</f>
        <v>580376.76</v>
      </c>
      <c r="S318" s="9">
        <f>$F$318/5</f>
        <v>580376.76</v>
      </c>
      <c r="T318" s="9">
        <f>$F$318/5</f>
        <v>580376.76</v>
      </c>
    </row>
    <row r="319" spans="1:20" ht="15">
      <c r="A319" s="160"/>
      <c r="B319" s="161"/>
      <c r="C319" s="39" t="s">
        <v>382</v>
      </c>
      <c r="D319" s="9">
        <v>9186</v>
      </c>
      <c r="E319" s="9" t="s">
        <v>96</v>
      </c>
      <c r="F319" s="43">
        <v>859994</v>
      </c>
      <c r="G319" s="9"/>
      <c r="H319" s="9" t="s">
        <v>237</v>
      </c>
      <c r="I319" s="9">
        <v>2027</v>
      </c>
      <c r="J319" s="9"/>
      <c r="K319" s="9">
        <v>2023</v>
      </c>
      <c r="L319" s="9"/>
      <c r="M319" s="9"/>
      <c r="N319" s="9"/>
      <c r="O319" s="9"/>
      <c r="P319" s="9">
        <f>F319/5</f>
        <v>171998.8</v>
      </c>
      <c r="Q319" s="9">
        <f aca="true" t="shared" si="0" ref="Q319:T334">P319</f>
        <v>171998.8</v>
      </c>
      <c r="R319" s="9">
        <f t="shared" si="0"/>
        <v>171998.8</v>
      </c>
      <c r="S319" s="9">
        <f t="shared" si="0"/>
        <v>171998.8</v>
      </c>
      <c r="T319" s="9">
        <f t="shared" si="0"/>
        <v>171998.8</v>
      </c>
    </row>
    <row r="320" spans="1:20" ht="15">
      <c r="A320" s="160"/>
      <c r="B320" s="161"/>
      <c r="C320" s="39" t="s">
        <v>383</v>
      </c>
      <c r="D320" s="9">
        <v>1531</v>
      </c>
      <c r="E320" s="9" t="s">
        <v>10</v>
      </c>
      <c r="F320" s="43">
        <v>552109.2</v>
      </c>
      <c r="G320" s="9"/>
      <c r="H320" s="9" t="s">
        <v>237</v>
      </c>
      <c r="I320" s="9">
        <v>2027</v>
      </c>
      <c r="J320" s="9"/>
      <c r="K320" s="9">
        <v>2023</v>
      </c>
      <c r="L320" s="9"/>
      <c r="M320" s="9"/>
      <c r="N320" s="9"/>
      <c r="O320" s="9"/>
      <c r="P320" s="9">
        <f aca="true" t="shared" si="1" ref="P320:P383">F320/5</f>
        <v>110421.84</v>
      </c>
      <c r="Q320" s="9">
        <f t="shared" si="0"/>
        <v>110421.84</v>
      </c>
      <c r="R320" s="9">
        <f t="shared" si="0"/>
        <v>110421.84</v>
      </c>
      <c r="S320" s="9">
        <f t="shared" si="0"/>
        <v>110421.84</v>
      </c>
      <c r="T320" s="9">
        <f t="shared" si="0"/>
        <v>110421.84</v>
      </c>
    </row>
    <row r="321" spans="1:20" ht="15">
      <c r="A321" s="160"/>
      <c r="B321" s="161"/>
      <c r="C321" s="39" t="s">
        <v>384</v>
      </c>
      <c r="D321" s="9">
        <v>58951</v>
      </c>
      <c r="E321" s="9" t="s">
        <v>96</v>
      </c>
      <c r="F321" s="43">
        <v>21683907</v>
      </c>
      <c r="G321" s="9"/>
      <c r="H321" s="9" t="s">
        <v>237</v>
      </c>
      <c r="I321" s="9">
        <v>2027</v>
      </c>
      <c r="J321" s="9"/>
      <c r="K321" s="9">
        <v>2023</v>
      </c>
      <c r="L321" s="9"/>
      <c r="M321" s="9"/>
      <c r="N321" s="9"/>
      <c r="O321" s="9"/>
      <c r="P321" s="9">
        <f t="shared" si="1"/>
        <v>4336781.4</v>
      </c>
      <c r="Q321" s="9">
        <f t="shared" si="0"/>
        <v>4336781.4</v>
      </c>
      <c r="R321" s="9">
        <f t="shared" si="0"/>
        <v>4336781.4</v>
      </c>
      <c r="S321" s="9">
        <f t="shared" si="0"/>
        <v>4336781.4</v>
      </c>
      <c r="T321" s="9">
        <f t="shared" si="0"/>
        <v>4336781.4</v>
      </c>
    </row>
    <row r="322" spans="1:20" ht="15">
      <c r="A322" s="160"/>
      <c r="B322" s="161"/>
      <c r="C322" s="39" t="s">
        <v>385</v>
      </c>
      <c r="D322" s="9">
        <v>30512</v>
      </c>
      <c r="E322" s="9" t="s">
        <v>96</v>
      </c>
      <c r="F322" s="43">
        <v>3712240</v>
      </c>
      <c r="G322" s="9"/>
      <c r="H322" s="9" t="s">
        <v>237</v>
      </c>
      <c r="I322" s="9">
        <v>2027</v>
      </c>
      <c r="J322" s="9"/>
      <c r="K322" s="9">
        <v>2023</v>
      </c>
      <c r="L322" s="9"/>
      <c r="M322" s="9"/>
      <c r="N322" s="9"/>
      <c r="O322" s="9"/>
      <c r="P322" s="56">
        <f t="shared" si="1"/>
        <v>742448</v>
      </c>
      <c r="Q322" s="56">
        <f t="shared" si="0"/>
        <v>742448</v>
      </c>
      <c r="R322" s="56">
        <f t="shared" si="0"/>
        <v>742448</v>
      </c>
      <c r="S322" s="56">
        <f t="shared" si="0"/>
        <v>742448</v>
      </c>
      <c r="T322" s="56">
        <f t="shared" si="0"/>
        <v>742448</v>
      </c>
    </row>
    <row r="323" spans="1:20" ht="15">
      <c r="A323" s="160"/>
      <c r="B323" s="161"/>
      <c r="C323" s="39" t="s">
        <v>386</v>
      </c>
      <c r="D323" s="9">
        <v>5628.8</v>
      </c>
      <c r="E323" s="9" t="s">
        <v>10</v>
      </c>
      <c r="F323" s="43">
        <v>2029857.9</v>
      </c>
      <c r="G323" s="9"/>
      <c r="H323" s="9" t="s">
        <v>237</v>
      </c>
      <c r="I323" s="9">
        <v>2027</v>
      </c>
      <c r="J323" s="9"/>
      <c r="K323" s="9">
        <v>2023</v>
      </c>
      <c r="L323" s="9"/>
      <c r="M323" s="9"/>
      <c r="N323" s="9"/>
      <c r="O323" s="9"/>
      <c r="P323" s="9">
        <f t="shared" si="1"/>
        <v>405971.57999999996</v>
      </c>
      <c r="Q323" s="9">
        <f t="shared" si="0"/>
        <v>405971.57999999996</v>
      </c>
      <c r="R323" s="9">
        <f t="shared" si="0"/>
        <v>405971.57999999996</v>
      </c>
      <c r="S323" s="9">
        <f t="shared" si="0"/>
        <v>405971.57999999996</v>
      </c>
      <c r="T323" s="9">
        <f t="shared" si="0"/>
        <v>405971.57999999996</v>
      </c>
    </row>
    <row r="324" spans="1:20" ht="15">
      <c r="A324" s="160"/>
      <c r="B324" s="161"/>
      <c r="C324" s="39" t="s">
        <v>387</v>
      </c>
      <c r="D324" s="9">
        <v>23479</v>
      </c>
      <c r="E324" s="9" t="s">
        <v>96</v>
      </c>
      <c r="F324" s="43">
        <v>5286128.4</v>
      </c>
      <c r="G324" s="9"/>
      <c r="H324" s="9" t="s">
        <v>237</v>
      </c>
      <c r="I324" s="9">
        <v>2027</v>
      </c>
      <c r="J324" s="9"/>
      <c r="K324" s="9">
        <v>2023</v>
      </c>
      <c r="L324" s="9"/>
      <c r="M324" s="9"/>
      <c r="N324" s="9"/>
      <c r="O324" s="9"/>
      <c r="P324" s="9">
        <f t="shared" si="1"/>
        <v>1057225.6800000002</v>
      </c>
      <c r="Q324" s="9">
        <f t="shared" si="0"/>
        <v>1057225.6800000002</v>
      </c>
      <c r="R324" s="9">
        <f t="shared" si="0"/>
        <v>1057225.6800000002</v>
      </c>
      <c r="S324" s="9">
        <f t="shared" si="0"/>
        <v>1057225.6800000002</v>
      </c>
      <c r="T324" s="9">
        <f t="shared" si="0"/>
        <v>1057225.6800000002</v>
      </c>
    </row>
    <row r="325" spans="1:20" ht="15">
      <c r="A325" s="160"/>
      <c r="B325" s="161"/>
      <c r="C325" s="39" t="s">
        <v>388</v>
      </c>
      <c r="D325" s="9">
        <v>1908</v>
      </c>
      <c r="E325" s="9" t="s">
        <v>96</v>
      </c>
      <c r="F325" s="43">
        <v>333283</v>
      </c>
      <c r="G325" s="9"/>
      <c r="H325" s="9" t="s">
        <v>237</v>
      </c>
      <c r="I325" s="9">
        <v>2027</v>
      </c>
      <c r="J325" s="9"/>
      <c r="K325" s="9">
        <v>2023</v>
      </c>
      <c r="L325" s="9"/>
      <c r="M325" s="9"/>
      <c r="N325" s="9"/>
      <c r="O325" s="9"/>
      <c r="P325" s="9">
        <f t="shared" si="1"/>
        <v>66656.6</v>
      </c>
      <c r="Q325" s="9">
        <f t="shared" si="0"/>
        <v>66656.6</v>
      </c>
      <c r="R325" s="9">
        <f t="shared" si="0"/>
        <v>66656.6</v>
      </c>
      <c r="S325" s="9">
        <f t="shared" si="0"/>
        <v>66656.6</v>
      </c>
      <c r="T325" s="9">
        <f t="shared" si="0"/>
        <v>66656.6</v>
      </c>
    </row>
    <row r="326" spans="1:20" ht="15">
      <c r="A326" s="160"/>
      <c r="B326" s="161"/>
      <c r="C326" s="39" t="s">
        <v>389</v>
      </c>
      <c r="D326" s="9">
        <v>8</v>
      </c>
      <c r="E326" s="9" t="s">
        <v>10</v>
      </c>
      <c r="F326" s="43">
        <v>1199280</v>
      </c>
      <c r="G326" s="9"/>
      <c r="H326" s="9" t="s">
        <v>237</v>
      </c>
      <c r="I326" s="9">
        <v>2027</v>
      </c>
      <c r="J326" s="9"/>
      <c r="K326" s="9">
        <v>2023</v>
      </c>
      <c r="L326" s="9"/>
      <c r="M326" s="9"/>
      <c r="N326" s="9"/>
      <c r="O326" s="9"/>
      <c r="P326" s="56">
        <f t="shared" si="1"/>
        <v>239856</v>
      </c>
      <c r="Q326" s="9">
        <f t="shared" si="0"/>
        <v>239856</v>
      </c>
      <c r="R326" s="9">
        <f t="shared" si="0"/>
        <v>239856</v>
      </c>
      <c r="S326" s="9">
        <f t="shared" si="0"/>
        <v>239856</v>
      </c>
      <c r="T326" s="9">
        <f t="shared" si="0"/>
        <v>239856</v>
      </c>
    </row>
    <row r="327" spans="1:20" ht="15">
      <c r="A327" s="160"/>
      <c r="B327" s="161"/>
      <c r="C327" s="39" t="s">
        <v>390</v>
      </c>
      <c r="D327" s="9">
        <v>20</v>
      </c>
      <c r="E327" s="9" t="s">
        <v>10</v>
      </c>
      <c r="F327" s="43">
        <v>4938725</v>
      </c>
      <c r="G327" s="9"/>
      <c r="H327" s="9" t="s">
        <v>237</v>
      </c>
      <c r="I327" s="9">
        <v>2027</v>
      </c>
      <c r="J327" s="9"/>
      <c r="K327" s="9">
        <v>2023</v>
      </c>
      <c r="L327" s="9"/>
      <c r="M327" s="9"/>
      <c r="N327" s="9"/>
      <c r="O327" s="9"/>
      <c r="P327" s="56">
        <f t="shared" si="1"/>
        <v>987745</v>
      </c>
      <c r="Q327" s="56">
        <f t="shared" si="0"/>
        <v>987745</v>
      </c>
      <c r="R327" s="9">
        <f t="shared" si="0"/>
        <v>987745</v>
      </c>
      <c r="S327" s="9">
        <f t="shared" si="0"/>
        <v>987745</v>
      </c>
      <c r="T327" s="9">
        <f t="shared" si="0"/>
        <v>987745</v>
      </c>
    </row>
    <row r="328" spans="1:20" ht="15">
      <c r="A328" s="160"/>
      <c r="B328" s="161"/>
      <c r="C328" s="39" t="s">
        <v>391</v>
      </c>
      <c r="D328" s="9">
        <v>1920</v>
      </c>
      <c r="E328" s="9" t="s">
        <v>96</v>
      </c>
      <c r="F328" s="43">
        <v>10455120</v>
      </c>
      <c r="G328" s="9"/>
      <c r="H328" s="9" t="s">
        <v>237</v>
      </c>
      <c r="I328" s="9">
        <v>2027</v>
      </c>
      <c r="J328" s="9"/>
      <c r="K328" s="9">
        <v>2023</v>
      </c>
      <c r="L328" s="9"/>
      <c r="M328" s="9"/>
      <c r="N328" s="9"/>
      <c r="O328" s="9"/>
      <c r="P328" s="56">
        <f t="shared" si="1"/>
        <v>2091024</v>
      </c>
      <c r="Q328" s="56">
        <f t="shared" si="0"/>
        <v>2091024</v>
      </c>
      <c r="R328" s="9">
        <f t="shared" si="0"/>
        <v>2091024</v>
      </c>
      <c r="S328" s="9">
        <f t="shared" si="0"/>
        <v>2091024</v>
      </c>
      <c r="T328" s="9">
        <f t="shared" si="0"/>
        <v>2091024</v>
      </c>
    </row>
    <row r="329" spans="1:20" ht="45">
      <c r="A329" s="160"/>
      <c r="B329" s="161"/>
      <c r="C329" s="42" t="s">
        <v>392</v>
      </c>
      <c r="D329" s="9">
        <v>1</v>
      </c>
      <c r="E329" s="9" t="s">
        <v>10</v>
      </c>
      <c r="F329" s="43">
        <v>19556590</v>
      </c>
      <c r="G329" s="9"/>
      <c r="H329" s="9" t="s">
        <v>237</v>
      </c>
      <c r="I329" s="9">
        <v>2027</v>
      </c>
      <c r="J329" s="9"/>
      <c r="K329" s="9">
        <v>2023</v>
      </c>
      <c r="L329" s="9"/>
      <c r="M329" s="9"/>
      <c r="N329" s="9"/>
      <c r="O329" s="9"/>
      <c r="P329" s="9">
        <f t="shared" si="1"/>
        <v>3911318</v>
      </c>
      <c r="Q329" s="9">
        <f t="shared" si="0"/>
        <v>3911318</v>
      </c>
      <c r="R329" s="9">
        <f t="shared" si="0"/>
        <v>3911318</v>
      </c>
      <c r="S329" s="9">
        <f t="shared" si="0"/>
        <v>3911318</v>
      </c>
      <c r="T329" s="9">
        <f t="shared" si="0"/>
        <v>3911318</v>
      </c>
    </row>
    <row r="330" spans="1:20" s="60" customFormat="1" ht="15">
      <c r="A330" s="160"/>
      <c r="B330" s="161"/>
      <c r="C330" s="57" t="s">
        <v>393</v>
      </c>
      <c r="D330" s="58"/>
      <c r="E330" s="58"/>
      <c r="F330" s="59">
        <v>73509118.3</v>
      </c>
      <c r="G330" s="58"/>
      <c r="H330" s="58" t="s">
        <v>237</v>
      </c>
      <c r="I330" s="58">
        <v>2027</v>
      </c>
      <c r="J330" s="58"/>
      <c r="K330" s="58">
        <v>2023</v>
      </c>
      <c r="L330" s="58"/>
      <c r="M330" s="58"/>
      <c r="N330" s="58"/>
      <c r="O330" s="58"/>
      <c r="P330" s="57">
        <f t="shared" si="1"/>
        <v>14701823.66</v>
      </c>
      <c r="Q330" s="58">
        <f t="shared" si="0"/>
        <v>14701823.66</v>
      </c>
      <c r="R330" s="58">
        <f t="shared" si="0"/>
        <v>14701823.66</v>
      </c>
      <c r="S330" s="58">
        <f t="shared" si="0"/>
        <v>14701823.66</v>
      </c>
      <c r="T330" s="58">
        <f t="shared" si="0"/>
        <v>14701823.66</v>
      </c>
    </row>
    <row r="331" spans="1:20" ht="15">
      <c r="A331" s="160">
        <v>31</v>
      </c>
      <c r="B331" s="161" t="s">
        <v>394</v>
      </c>
      <c r="C331" s="39" t="s">
        <v>384</v>
      </c>
      <c r="D331" s="9">
        <v>1401</v>
      </c>
      <c r="E331" s="9" t="s">
        <v>96</v>
      </c>
      <c r="F331" s="43">
        <v>297562.1</v>
      </c>
      <c r="G331" s="9"/>
      <c r="H331" s="9" t="s">
        <v>237</v>
      </c>
      <c r="I331" s="9">
        <v>2027</v>
      </c>
      <c r="J331" s="9"/>
      <c r="K331" s="9">
        <v>2023</v>
      </c>
      <c r="L331" s="9"/>
      <c r="M331" s="9"/>
      <c r="N331" s="9"/>
      <c r="O331" s="9"/>
      <c r="P331" s="9">
        <f t="shared" si="1"/>
        <v>59512.42</v>
      </c>
      <c r="Q331" s="9">
        <f t="shared" si="0"/>
        <v>59512.42</v>
      </c>
      <c r="R331" s="9">
        <f>Q331</f>
        <v>59512.42</v>
      </c>
      <c r="S331" s="9">
        <f>R331</f>
        <v>59512.42</v>
      </c>
      <c r="T331" s="9">
        <f>S331</f>
        <v>59512.42</v>
      </c>
    </row>
    <row r="332" spans="1:20" ht="15">
      <c r="A332" s="160"/>
      <c r="B332" s="161"/>
      <c r="C332" s="39" t="s">
        <v>395</v>
      </c>
      <c r="D332" s="9">
        <v>420</v>
      </c>
      <c r="E332" s="9" t="s">
        <v>96</v>
      </c>
      <c r="F332" s="43">
        <v>32541.6</v>
      </c>
      <c r="G332" s="9"/>
      <c r="H332" s="9" t="s">
        <v>237</v>
      </c>
      <c r="I332" s="9">
        <v>2027</v>
      </c>
      <c r="J332" s="9"/>
      <c r="K332" s="9">
        <v>2023</v>
      </c>
      <c r="L332" s="9"/>
      <c r="M332" s="9"/>
      <c r="N332" s="9"/>
      <c r="O332" s="9"/>
      <c r="P332" s="9">
        <f t="shared" si="1"/>
        <v>6508.32</v>
      </c>
      <c r="Q332" s="9">
        <f t="shared" si="0"/>
        <v>6508.32</v>
      </c>
      <c r="R332" s="9">
        <f t="shared" si="0"/>
        <v>6508.32</v>
      </c>
      <c r="S332" s="9">
        <f t="shared" si="0"/>
        <v>6508.32</v>
      </c>
      <c r="T332" s="9">
        <f t="shared" si="0"/>
        <v>6508.32</v>
      </c>
    </row>
    <row r="333" spans="1:20" ht="15">
      <c r="A333" s="160"/>
      <c r="B333" s="161"/>
      <c r="C333" s="39" t="s">
        <v>386</v>
      </c>
      <c r="D333" s="9">
        <v>60</v>
      </c>
      <c r="E333" s="9" t="s">
        <v>10</v>
      </c>
      <c r="F333" s="43">
        <v>23400</v>
      </c>
      <c r="G333" s="9"/>
      <c r="H333" s="9" t="s">
        <v>237</v>
      </c>
      <c r="I333" s="9">
        <v>2027</v>
      </c>
      <c r="J333" s="9"/>
      <c r="K333" s="9">
        <v>2023</v>
      </c>
      <c r="L333" s="9"/>
      <c r="M333" s="9"/>
      <c r="N333" s="9"/>
      <c r="O333" s="9"/>
      <c r="P333" s="9">
        <f t="shared" si="1"/>
        <v>4680</v>
      </c>
      <c r="Q333" s="9">
        <f t="shared" si="0"/>
        <v>4680</v>
      </c>
      <c r="R333" s="9">
        <f t="shared" si="0"/>
        <v>4680</v>
      </c>
      <c r="S333" s="9">
        <f t="shared" si="0"/>
        <v>4680</v>
      </c>
      <c r="T333" s="9">
        <f t="shared" si="0"/>
        <v>4680</v>
      </c>
    </row>
    <row r="334" spans="1:20" ht="15">
      <c r="A334" s="160"/>
      <c r="B334" s="161"/>
      <c r="C334" s="39" t="s">
        <v>388</v>
      </c>
      <c r="D334" s="9">
        <v>938</v>
      </c>
      <c r="E334" s="9" t="s">
        <v>96</v>
      </c>
      <c r="F334" s="43">
        <v>115871.5</v>
      </c>
      <c r="G334" s="9"/>
      <c r="H334" s="9" t="s">
        <v>237</v>
      </c>
      <c r="I334" s="9">
        <v>2027</v>
      </c>
      <c r="J334" s="9"/>
      <c r="K334" s="9">
        <v>2023</v>
      </c>
      <c r="L334" s="9"/>
      <c r="M334" s="9"/>
      <c r="N334" s="9"/>
      <c r="O334" s="9"/>
      <c r="P334" s="9">
        <f t="shared" si="1"/>
        <v>23174.3</v>
      </c>
      <c r="Q334" s="9">
        <f t="shared" si="0"/>
        <v>23174.3</v>
      </c>
      <c r="R334" s="9">
        <f t="shared" si="0"/>
        <v>23174.3</v>
      </c>
      <c r="S334" s="9">
        <f t="shared" si="0"/>
        <v>23174.3</v>
      </c>
      <c r="T334" s="9">
        <f t="shared" si="0"/>
        <v>23174.3</v>
      </c>
    </row>
    <row r="335" spans="1:20" ht="15">
      <c r="A335" s="160"/>
      <c r="B335" s="161"/>
      <c r="C335" s="39" t="s">
        <v>396</v>
      </c>
      <c r="D335" s="9">
        <v>3</v>
      </c>
      <c r="E335" s="9" t="s">
        <v>10</v>
      </c>
      <c r="F335" s="43">
        <v>303100</v>
      </c>
      <c r="G335" s="9"/>
      <c r="H335" s="9" t="s">
        <v>237</v>
      </c>
      <c r="I335" s="9">
        <v>2027</v>
      </c>
      <c r="J335" s="9"/>
      <c r="K335" s="9">
        <v>2023</v>
      </c>
      <c r="L335" s="9"/>
      <c r="M335" s="9"/>
      <c r="N335" s="9"/>
      <c r="O335" s="9"/>
      <c r="P335" s="9">
        <f t="shared" si="1"/>
        <v>60620</v>
      </c>
      <c r="Q335" s="9">
        <f aca="true" t="shared" si="2" ref="Q335:T350">P335</f>
        <v>60620</v>
      </c>
      <c r="R335" s="9">
        <f t="shared" si="2"/>
        <v>60620</v>
      </c>
      <c r="S335" s="9">
        <f t="shared" si="2"/>
        <v>60620</v>
      </c>
      <c r="T335" s="9">
        <f t="shared" si="2"/>
        <v>60620</v>
      </c>
    </row>
    <row r="336" spans="1:20" ht="15">
      <c r="A336" s="160"/>
      <c r="B336" s="161"/>
      <c r="C336" s="39" t="s">
        <v>397</v>
      </c>
      <c r="D336" s="9">
        <v>3</v>
      </c>
      <c r="E336" s="9" t="s">
        <v>10</v>
      </c>
      <c r="F336" s="43">
        <v>20400</v>
      </c>
      <c r="G336" s="9"/>
      <c r="H336" s="9" t="s">
        <v>237</v>
      </c>
      <c r="I336" s="9">
        <v>2027</v>
      </c>
      <c r="J336" s="9"/>
      <c r="K336" s="9">
        <v>2023</v>
      </c>
      <c r="L336" s="9"/>
      <c r="M336" s="9"/>
      <c r="N336" s="9"/>
      <c r="O336" s="9"/>
      <c r="P336" s="56">
        <f t="shared" si="1"/>
        <v>4080</v>
      </c>
      <c r="Q336" s="9">
        <f t="shared" si="2"/>
        <v>4080</v>
      </c>
      <c r="R336" s="9">
        <f t="shared" si="2"/>
        <v>4080</v>
      </c>
      <c r="S336" s="9">
        <f t="shared" si="2"/>
        <v>4080</v>
      </c>
      <c r="T336" s="9">
        <f t="shared" si="2"/>
        <v>4080</v>
      </c>
    </row>
    <row r="337" spans="1:20" s="60" customFormat="1" ht="15">
      <c r="A337" s="160"/>
      <c r="B337" s="161"/>
      <c r="C337" s="57" t="s">
        <v>393</v>
      </c>
      <c r="D337" s="58"/>
      <c r="E337" s="58"/>
      <c r="F337" s="59">
        <v>792875.2</v>
      </c>
      <c r="G337" s="58"/>
      <c r="H337" s="58" t="s">
        <v>237</v>
      </c>
      <c r="I337" s="58">
        <v>2027</v>
      </c>
      <c r="J337" s="58"/>
      <c r="K337" s="58">
        <v>2023</v>
      </c>
      <c r="L337" s="58"/>
      <c r="M337" s="58"/>
      <c r="N337" s="58"/>
      <c r="O337" s="58"/>
      <c r="P337" s="57">
        <f t="shared" si="1"/>
        <v>158575.03999999998</v>
      </c>
      <c r="Q337" s="58">
        <f t="shared" si="2"/>
        <v>158575.03999999998</v>
      </c>
      <c r="R337" s="58">
        <f t="shared" si="2"/>
        <v>158575.03999999998</v>
      </c>
      <c r="S337" s="58">
        <f t="shared" si="2"/>
        <v>158575.03999999998</v>
      </c>
      <c r="T337" s="58">
        <f t="shared" si="2"/>
        <v>158575.03999999998</v>
      </c>
    </row>
    <row r="338" spans="1:20" ht="15">
      <c r="A338" s="160">
        <v>32</v>
      </c>
      <c r="B338" s="161" t="s">
        <v>398</v>
      </c>
      <c r="C338" s="39" t="s">
        <v>399</v>
      </c>
      <c r="D338" s="9">
        <v>13307</v>
      </c>
      <c r="E338" s="9" t="s">
        <v>96</v>
      </c>
      <c r="F338" s="43">
        <v>2255034.5999999996</v>
      </c>
      <c r="G338" s="9"/>
      <c r="H338" s="9" t="s">
        <v>237</v>
      </c>
      <c r="I338" s="9">
        <v>2027</v>
      </c>
      <c r="J338" s="9"/>
      <c r="K338" s="9">
        <v>2023</v>
      </c>
      <c r="L338" s="9"/>
      <c r="M338" s="9"/>
      <c r="N338" s="9"/>
      <c r="O338" s="9"/>
      <c r="P338" s="9">
        <f t="shared" si="1"/>
        <v>451006.9199999999</v>
      </c>
      <c r="Q338" s="9">
        <f t="shared" si="2"/>
        <v>451006.9199999999</v>
      </c>
      <c r="R338" s="9">
        <f t="shared" si="2"/>
        <v>451006.9199999999</v>
      </c>
      <c r="S338" s="9">
        <f t="shared" si="2"/>
        <v>451006.9199999999</v>
      </c>
      <c r="T338" s="9">
        <f t="shared" si="2"/>
        <v>451006.9199999999</v>
      </c>
    </row>
    <row r="339" spans="1:20" ht="15">
      <c r="A339" s="160"/>
      <c r="B339" s="161"/>
      <c r="C339" s="39" t="s">
        <v>400</v>
      </c>
      <c r="D339" s="9">
        <v>3213</v>
      </c>
      <c r="E339" s="9" t="s">
        <v>96</v>
      </c>
      <c r="F339" s="43">
        <v>191494.8</v>
      </c>
      <c r="G339" s="9"/>
      <c r="H339" s="9" t="s">
        <v>237</v>
      </c>
      <c r="I339" s="9">
        <v>2027</v>
      </c>
      <c r="J339" s="9"/>
      <c r="K339" s="9">
        <v>2023</v>
      </c>
      <c r="L339" s="9"/>
      <c r="M339" s="9"/>
      <c r="N339" s="9"/>
      <c r="O339" s="9"/>
      <c r="P339" s="9">
        <f t="shared" si="1"/>
        <v>38298.96</v>
      </c>
      <c r="Q339" s="9">
        <f t="shared" si="2"/>
        <v>38298.96</v>
      </c>
      <c r="R339" s="9">
        <f t="shared" si="2"/>
        <v>38298.96</v>
      </c>
      <c r="S339" s="9">
        <f t="shared" si="2"/>
        <v>38298.96</v>
      </c>
      <c r="T339" s="9">
        <f t="shared" si="2"/>
        <v>38298.96</v>
      </c>
    </row>
    <row r="340" spans="1:20" ht="15">
      <c r="A340" s="160"/>
      <c r="B340" s="161"/>
      <c r="C340" s="39" t="s">
        <v>401</v>
      </c>
      <c r="D340" s="9">
        <v>459</v>
      </c>
      <c r="E340" s="9" t="s">
        <v>10</v>
      </c>
      <c r="F340" s="43">
        <v>179010</v>
      </c>
      <c r="G340" s="9"/>
      <c r="H340" s="9" t="s">
        <v>237</v>
      </c>
      <c r="I340" s="9">
        <v>2027</v>
      </c>
      <c r="J340" s="9"/>
      <c r="K340" s="9">
        <v>2023</v>
      </c>
      <c r="L340" s="9"/>
      <c r="M340" s="9"/>
      <c r="N340" s="9"/>
      <c r="O340" s="9"/>
      <c r="P340" s="9">
        <f t="shared" si="1"/>
        <v>35802</v>
      </c>
      <c r="Q340" s="9">
        <f t="shared" si="2"/>
        <v>35802</v>
      </c>
      <c r="R340" s="9">
        <f t="shared" si="2"/>
        <v>35802</v>
      </c>
      <c r="S340" s="9">
        <f t="shared" si="2"/>
        <v>35802</v>
      </c>
      <c r="T340" s="9">
        <f t="shared" si="2"/>
        <v>35802</v>
      </c>
    </row>
    <row r="341" spans="1:20" ht="15">
      <c r="A341" s="160"/>
      <c r="B341" s="161"/>
      <c r="C341" s="39" t="s">
        <v>402</v>
      </c>
      <c r="D341" s="9">
        <v>6534</v>
      </c>
      <c r="E341" s="9" t="s">
        <v>96</v>
      </c>
      <c r="F341" s="43">
        <v>481367.6</v>
      </c>
      <c r="G341" s="9"/>
      <c r="H341" s="9" t="s">
        <v>237</v>
      </c>
      <c r="I341" s="9">
        <v>2027</v>
      </c>
      <c r="J341" s="9"/>
      <c r="K341" s="9">
        <v>2023</v>
      </c>
      <c r="L341" s="9"/>
      <c r="M341" s="9"/>
      <c r="N341" s="9"/>
      <c r="O341" s="9"/>
      <c r="P341" s="9">
        <f t="shared" si="1"/>
        <v>96273.51999999999</v>
      </c>
      <c r="Q341" s="9">
        <f t="shared" si="2"/>
        <v>96273.51999999999</v>
      </c>
      <c r="R341" s="9">
        <f t="shared" si="2"/>
        <v>96273.51999999999</v>
      </c>
      <c r="S341" s="9">
        <f t="shared" si="2"/>
        <v>96273.51999999999</v>
      </c>
      <c r="T341" s="9">
        <f t="shared" si="2"/>
        <v>96273.51999999999</v>
      </c>
    </row>
    <row r="342" spans="1:20" ht="15">
      <c r="A342" s="160"/>
      <c r="B342" s="161"/>
      <c r="C342" s="39" t="s">
        <v>403</v>
      </c>
      <c r="D342" s="9">
        <v>3</v>
      </c>
      <c r="E342" s="9" t="s">
        <v>10</v>
      </c>
      <c r="F342" s="43">
        <v>222750</v>
      </c>
      <c r="G342" s="9"/>
      <c r="H342" s="9" t="s">
        <v>237</v>
      </c>
      <c r="I342" s="9">
        <v>2027</v>
      </c>
      <c r="J342" s="9"/>
      <c r="K342" s="9">
        <v>2023</v>
      </c>
      <c r="L342" s="9"/>
      <c r="M342" s="9"/>
      <c r="N342" s="9"/>
      <c r="O342" s="9"/>
      <c r="P342" s="9">
        <f t="shared" si="1"/>
        <v>44550</v>
      </c>
      <c r="Q342" s="9">
        <f t="shared" si="2"/>
        <v>44550</v>
      </c>
      <c r="R342" s="9">
        <f t="shared" si="2"/>
        <v>44550</v>
      </c>
      <c r="S342" s="9">
        <f t="shared" si="2"/>
        <v>44550</v>
      </c>
      <c r="T342" s="9">
        <f t="shared" si="2"/>
        <v>44550</v>
      </c>
    </row>
    <row r="343" spans="1:20" ht="15">
      <c r="A343" s="160"/>
      <c r="B343" s="161"/>
      <c r="C343" s="39" t="s">
        <v>404</v>
      </c>
      <c r="D343" s="9">
        <v>8575</v>
      </c>
      <c r="E343" s="9" t="s">
        <v>96</v>
      </c>
      <c r="F343" s="43">
        <v>1464885</v>
      </c>
      <c r="G343" s="9"/>
      <c r="H343" s="9" t="s">
        <v>237</v>
      </c>
      <c r="I343" s="9">
        <v>2027</v>
      </c>
      <c r="J343" s="9"/>
      <c r="K343" s="9">
        <v>2023</v>
      </c>
      <c r="L343" s="9"/>
      <c r="M343" s="9"/>
      <c r="N343" s="9"/>
      <c r="O343" s="9"/>
      <c r="P343" s="9">
        <f t="shared" si="1"/>
        <v>292977</v>
      </c>
      <c r="Q343" s="9">
        <f t="shared" si="2"/>
        <v>292977</v>
      </c>
      <c r="R343" s="9">
        <f t="shared" si="2"/>
        <v>292977</v>
      </c>
      <c r="S343" s="9">
        <f t="shared" si="2"/>
        <v>292977</v>
      </c>
      <c r="T343" s="9">
        <f t="shared" si="2"/>
        <v>292977</v>
      </c>
    </row>
    <row r="344" spans="1:20" ht="15">
      <c r="A344" s="160"/>
      <c r="B344" s="161"/>
      <c r="C344" s="39" t="s">
        <v>405</v>
      </c>
      <c r="D344" s="9">
        <v>3213</v>
      </c>
      <c r="E344" s="9" t="s">
        <v>96</v>
      </c>
      <c r="F344" s="43">
        <v>191494.8</v>
      </c>
      <c r="G344" s="9"/>
      <c r="H344" s="9" t="s">
        <v>237</v>
      </c>
      <c r="I344" s="9">
        <v>2027</v>
      </c>
      <c r="J344" s="9"/>
      <c r="K344" s="9">
        <v>2023</v>
      </c>
      <c r="L344" s="9"/>
      <c r="M344" s="9"/>
      <c r="N344" s="9"/>
      <c r="O344" s="9"/>
      <c r="P344" s="9">
        <f t="shared" si="1"/>
        <v>38298.96</v>
      </c>
      <c r="Q344" s="9">
        <f t="shared" si="2"/>
        <v>38298.96</v>
      </c>
      <c r="R344" s="9">
        <f t="shared" si="2"/>
        <v>38298.96</v>
      </c>
      <c r="S344" s="9">
        <f t="shared" si="2"/>
        <v>38298.96</v>
      </c>
      <c r="T344" s="9">
        <f t="shared" si="2"/>
        <v>38298.96</v>
      </c>
    </row>
    <row r="345" spans="1:20" ht="15">
      <c r="A345" s="160"/>
      <c r="B345" s="161"/>
      <c r="C345" s="39" t="s">
        <v>406</v>
      </c>
      <c r="D345" s="9">
        <v>459</v>
      </c>
      <c r="E345" s="9" t="s">
        <v>10</v>
      </c>
      <c r="F345" s="43">
        <v>179010</v>
      </c>
      <c r="G345" s="9"/>
      <c r="H345" s="9" t="s">
        <v>237</v>
      </c>
      <c r="I345" s="9">
        <v>2027</v>
      </c>
      <c r="J345" s="9"/>
      <c r="K345" s="9">
        <v>2023</v>
      </c>
      <c r="L345" s="9"/>
      <c r="M345" s="9"/>
      <c r="N345" s="9"/>
      <c r="O345" s="9"/>
      <c r="P345" s="9">
        <f t="shared" si="1"/>
        <v>35802</v>
      </c>
      <c r="Q345" s="9">
        <f t="shared" si="2"/>
        <v>35802</v>
      </c>
      <c r="R345" s="9">
        <f t="shared" si="2"/>
        <v>35802</v>
      </c>
      <c r="S345" s="9">
        <f t="shared" si="2"/>
        <v>35802</v>
      </c>
      <c r="T345" s="9">
        <f t="shared" si="2"/>
        <v>35802</v>
      </c>
    </row>
    <row r="346" spans="1:20" ht="15">
      <c r="A346" s="160"/>
      <c r="B346" s="161"/>
      <c r="C346" s="39" t="s">
        <v>407</v>
      </c>
      <c r="D346" s="9">
        <v>1101</v>
      </c>
      <c r="E346" s="9" t="s">
        <v>96</v>
      </c>
      <c r="F346" s="43">
        <v>82631</v>
      </c>
      <c r="G346" s="9"/>
      <c r="H346" s="9" t="s">
        <v>237</v>
      </c>
      <c r="I346" s="9">
        <v>2027</v>
      </c>
      <c r="J346" s="9"/>
      <c r="K346" s="9">
        <v>2023</v>
      </c>
      <c r="L346" s="9"/>
      <c r="M346" s="9"/>
      <c r="N346" s="9"/>
      <c r="O346" s="9"/>
      <c r="P346" s="9">
        <f t="shared" si="1"/>
        <v>16526.2</v>
      </c>
      <c r="Q346" s="9">
        <f t="shared" si="2"/>
        <v>16526.2</v>
      </c>
      <c r="R346" s="9">
        <f t="shared" si="2"/>
        <v>16526.2</v>
      </c>
      <c r="S346" s="9">
        <f t="shared" si="2"/>
        <v>16526.2</v>
      </c>
      <c r="T346" s="9">
        <f t="shared" si="2"/>
        <v>16526.2</v>
      </c>
    </row>
    <row r="347" spans="1:20" ht="15">
      <c r="A347" s="160"/>
      <c r="B347" s="161"/>
      <c r="C347" s="39" t="s">
        <v>408</v>
      </c>
      <c r="D347" s="9">
        <v>462</v>
      </c>
      <c r="E347" s="9" t="s">
        <v>96</v>
      </c>
      <c r="F347" s="43">
        <v>29383.199999999997</v>
      </c>
      <c r="G347" s="9"/>
      <c r="H347" s="9" t="s">
        <v>237</v>
      </c>
      <c r="I347" s="9">
        <v>2027</v>
      </c>
      <c r="J347" s="9"/>
      <c r="K347" s="9">
        <v>2023</v>
      </c>
      <c r="L347" s="9"/>
      <c r="M347" s="9"/>
      <c r="N347" s="9"/>
      <c r="O347" s="9"/>
      <c r="P347" s="9">
        <f t="shared" si="1"/>
        <v>5876.639999999999</v>
      </c>
      <c r="Q347" s="9">
        <f t="shared" si="2"/>
        <v>5876.639999999999</v>
      </c>
      <c r="R347" s="9">
        <f t="shared" si="2"/>
        <v>5876.639999999999</v>
      </c>
      <c r="S347" s="9">
        <f t="shared" si="2"/>
        <v>5876.639999999999</v>
      </c>
      <c r="T347" s="9">
        <f t="shared" si="2"/>
        <v>5876.639999999999</v>
      </c>
    </row>
    <row r="348" spans="1:20" ht="15">
      <c r="A348" s="160"/>
      <c r="B348" s="161"/>
      <c r="C348" s="39" t="s">
        <v>409</v>
      </c>
      <c r="D348" s="9">
        <v>2</v>
      </c>
      <c r="E348" s="9" t="s">
        <v>10</v>
      </c>
      <c r="F348" s="43">
        <v>135600</v>
      </c>
      <c r="G348" s="9"/>
      <c r="H348" s="9" t="s">
        <v>237</v>
      </c>
      <c r="I348" s="9">
        <v>2027</v>
      </c>
      <c r="J348" s="9"/>
      <c r="K348" s="9">
        <v>2023</v>
      </c>
      <c r="L348" s="9"/>
      <c r="M348" s="9"/>
      <c r="N348" s="9"/>
      <c r="O348" s="9"/>
      <c r="P348" s="9">
        <f t="shared" si="1"/>
        <v>27120</v>
      </c>
      <c r="Q348" s="9">
        <f t="shared" si="2"/>
        <v>27120</v>
      </c>
      <c r="R348" s="9">
        <f t="shared" si="2"/>
        <v>27120</v>
      </c>
      <c r="S348" s="9">
        <f t="shared" si="2"/>
        <v>27120</v>
      </c>
      <c r="T348" s="9">
        <f t="shared" si="2"/>
        <v>27120</v>
      </c>
    </row>
    <row r="349" spans="1:20" s="60" customFormat="1" ht="15">
      <c r="A349" s="160"/>
      <c r="B349" s="161"/>
      <c r="C349" s="57" t="s">
        <v>393</v>
      </c>
      <c r="D349" s="58"/>
      <c r="E349" s="58"/>
      <c r="F349" s="59">
        <v>5412661</v>
      </c>
      <c r="G349" s="58"/>
      <c r="H349" s="58" t="s">
        <v>237</v>
      </c>
      <c r="I349" s="58">
        <v>2027</v>
      </c>
      <c r="J349" s="58"/>
      <c r="K349" s="58">
        <v>2023</v>
      </c>
      <c r="L349" s="58"/>
      <c r="M349" s="58"/>
      <c r="N349" s="58"/>
      <c r="O349" s="58"/>
      <c r="P349" s="57">
        <f t="shared" si="1"/>
        <v>1082532.2</v>
      </c>
      <c r="Q349" s="58">
        <f t="shared" si="2"/>
        <v>1082532.2</v>
      </c>
      <c r="R349" s="58">
        <f t="shared" si="2"/>
        <v>1082532.2</v>
      </c>
      <c r="S349" s="58">
        <f t="shared" si="2"/>
        <v>1082532.2</v>
      </c>
      <c r="T349" s="58">
        <f t="shared" si="2"/>
        <v>1082532.2</v>
      </c>
    </row>
    <row r="350" spans="1:20" s="64" customFormat="1" ht="15">
      <c r="A350" s="172" t="s">
        <v>410</v>
      </c>
      <c r="B350" s="172"/>
      <c r="C350" s="172"/>
      <c r="D350" s="172"/>
      <c r="E350" s="172"/>
      <c r="F350" s="61">
        <f>+F349+F337+F330</f>
        <v>79714654.5</v>
      </c>
      <c r="G350" s="62"/>
      <c r="H350" s="62" t="s">
        <v>237</v>
      </c>
      <c r="I350" s="62">
        <v>2027</v>
      </c>
      <c r="J350" s="62"/>
      <c r="K350" s="62">
        <v>2023</v>
      </c>
      <c r="L350" s="62"/>
      <c r="M350" s="62"/>
      <c r="N350" s="62"/>
      <c r="O350" s="62"/>
      <c r="P350" s="63">
        <f t="shared" si="1"/>
        <v>15942930.9</v>
      </c>
      <c r="Q350" s="63">
        <f t="shared" si="2"/>
        <v>15942930.9</v>
      </c>
      <c r="R350" s="63">
        <f t="shared" si="2"/>
        <v>15942930.9</v>
      </c>
      <c r="S350" s="63">
        <f t="shared" si="2"/>
        <v>15942930.9</v>
      </c>
      <c r="T350" s="63">
        <f t="shared" si="2"/>
        <v>15942930.9</v>
      </c>
    </row>
    <row r="351" spans="1:20" ht="15">
      <c r="A351" s="160">
        <v>33</v>
      </c>
      <c r="B351" s="161" t="s">
        <v>411</v>
      </c>
      <c r="C351" s="39" t="s">
        <v>381</v>
      </c>
      <c r="D351" s="9">
        <v>34569</v>
      </c>
      <c r="E351" s="9" t="s">
        <v>96</v>
      </c>
      <c r="F351" s="43">
        <v>5389134.200000001</v>
      </c>
      <c r="G351" s="9"/>
      <c r="H351" s="9" t="s">
        <v>237</v>
      </c>
      <c r="I351" s="9">
        <v>2027</v>
      </c>
      <c r="J351" s="9"/>
      <c r="K351" s="9">
        <v>2023</v>
      </c>
      <c r="L351" s="9"/>
      <c r="M351" s="9"/>
      <c r="N351" s="9"/>
      <c r="O351" s="9"/>
      <c r="P351" s="9">
        <f t="shared" si="1"/>
        <v>1077826.8400000003</v>
      </c>
      <c r="Q351" s="9">
        <f aca="true" t="shared" si="3" ref="Q351:T366">P351</f>
        <v>1077826.8400000003</v>
      </c>
      <c r="R351" s="9">
        <f t="shared" si="3"/>
        <v>1077826.8400000003</v>
      </c>
      <c r="S351" s="9">
        <f t="shared" si="3"/>
        <v>1077826.8400000003</v>
      </c>
      <c r="T351" s="9">
        <f t="shared" si="3"/>
        <v>1077826.8400000003</v>
      </c>
    </row>
    <row r="352" spans="1:20" ht="15">
      <c r="A352" s="160"/>
      <c r="B352" s="161"/>
      <c r="C352" s="39" t="s">
        <v>382</v>
      </c>
      <c r="D352" s="9">
        <v>15350</v>
      </c>
      <c r="E352" s="9" t="s">
        <v>96</v>
      </c>
      <c r="F352" s="43">
        <v>1361545</v>
      </c>
      <c r="G352" s="9"/>
      <c r="H352" s="9" t="s">
        <v>237</v>
      </c>
      <c r="I352" s="9">
        <v>2027</v>
      </c>
      <c r="J352" s="9"/>
      <c r="K352" s="9">
        <v>2023</v>
      </c>
      <c r="L352" s="9"/>
      <c r="M352" s="9"/>
      <c r="N352" s="9"/>
      <c r="O352" s="9"/>
      <c r="P352" s="9">
        <f t="shared" si="1"/>
        <v>272309</v>
      </c>
      <c r="Q352" s="9">
        <f t="shared" si="3"/>
        <v>272309</v>
      </c>
      <c r="R352" s="9">
        <f t="shared" si="3"/>
        <v>272309</v>
      </c>
      <c r="S352" s="9">
        <f t="shared" si="3"/>
        <v>272309</v>
      </c>
      <c r="T352" s="9">
        <f t="shared" si="3"/>
        <v>272309</v>
      </c>
    </row>
    <row r="353" spans="1:20" ht="15">
      <c r="A353" s="160"/>
      <c r="B353" s="161"/>
      <c r="C353" s="39" t="s">
        <v>383</v>
      </c>
      <c r="D353" s="9">
        <v>1535</v>
      </c>
      <c r="E353" s="9" t="s">
        <v>10</v>
      </c>
      <c r="F353" s="43">
        <v>598650</v>
      </c>
      <c r="G353" s="9"/>
      <c r="H353" s="9" t="s">
        <v>237</v>
      </c>
      <c r="I353" s="9">
        <v>2027</v>
      </c>
      <c r="J353" s="9"/>
      <c r="K353" s="9">
        <v>2023</v>
      </c>
      <c r="L353" s="9"/>
      <c r="M353" s="9"/>
      <c r="N353" s="9"/>
      <c r="O353" s="9"/>
      <c r="P353" s="9">
        <f t="shared" si="1"/>
        <v>119730</v>
      </c>
      <c r="Q353" s="9">
        <f t="shared" si="3"/>
        <v>119730</v>
      </c>
      <c r="R353" s="9">
        <f t="shared" si="3"/>
        <v>119730</v>
      </c>
      <c r="S353" s="9">
        <f t="shared" si="3"/>
        <v>119730</v>
      </c>
      <c r="T353" s="9">
        <f t="shared" si="3"/>
        <v>119730</v>
      </c>
    </row>
    <row r="354" spans="1:20" ht="15">
      <c r="A354" s="160"/>
      <c r="B354" s="161"/>
      <c r="C354" s="39" t="s">
        <v>389</v>
      </c>
      <c r="D354" s="9">
        <v>7</v>
      </c>
      <c r="E354" s="9" t="s">
        <v>10</v>
      </c>
      <c r="F354" s="43">
        <v>524100</v>
      </c>
      <c r="G354" s="9"/>
      <c r="H354" s="9" t="s">
        <v>237</v>
      </c>
      <c r="I354" s="9">
        <v>2027</v>
      </c>
      <c r="J354" s="9"/>
      <c r="K354" s="9">
        <v>2023</v>
      </c>
      <c r="L354" s="9"/>
      <c r="M354" s="9"/>
      <c r="N354" s="9"/>
      <c r="O354" s="9"/>
      <c r="P354" s="9">
        <f t="shared" si="1"/>
        <v>104820</v>
      </c>
      <c r="Q354" s="9">
        <f t="shared" si="3"/>
        <v>104820</v>
      </c>
      <c r="R354" s="9">
        <f t="shared" si="3"/>
        <v>104820</v>
      </c>
      <c r="S354" s="9">
        <f t="shared" si="3"/>
        <v>104820</v>
      </c>
      <c r="T354" s="9">
        <f t="shared" si="3"/>
        <v>104820</v>
      </c>
    </row>
    <row r="355" spans="1:20" ht="15">
      <c r="A355" s="160"/>
      <c r="B355" s="161"/>
      <c r="C355" s="39" t="s">
        <v>412</v>
      </c>
      <c r="D355" s="9">
        <v>1</v>
      </c>
      <c r="E355" s="9" t="s">
        <v>254</v>
      </c>
      <c r="F355" s="43">
        <v>7000</v>
      </c>
      <c r="G355" s="9"/>
      <c r="H355" s="9" t="s">
        <v>237</v>
      </c>
      <c r="I355" s="9">
        <v>2027</v>
      </c>
      <c r="J355" s="9"/>
      <c r="K355" s="9">
        <v>2023</v>
      </c>
      <c r="L355" s="9"/>
      <c r="M355" s="9"/>
      <c r="N355" s="9"/>
      <c r="O355" s="9"/>
      <c r="P355" s="9">
        <f t="shared" si="1"/>
        <v>1400</v>
      </c>
      <c r="Q355" s="9">
        <f t="shared" si="3"/>
        <v>1400</v>
      </c>
      <c r="R355" s="9">
        <f t="shared" si="3"/>
        <v>1400</v>
      </c>
      <c r="S355" s="9">
        <f t="shared" si="3"/>
        <v>1400</v>
      </c>
      <c r="T355" s="9">
        <f t="shared" si="3"/>
        <v>1400</v>
      </c>
    </row>
    <row r="356" spans="1:20" ht="15">
      <c r="A356" s="160"/>
      <c r="B356" s="161"/>
      <c r="C356" s="39" t="s">
        <v>387</v>
      </c>
      <c r="D356" s="9">
        <v>16946</v>
      </c>
      <c r="E356" s="9" t="s">
        <v>96</v>
      </c>
      <c r="F356" s="43">
        <v>1029856.8</v>
      </c>
      <c r="G356" s="9"/>
      <c r="H356" s="9" t="s">
        <v>237</v>
      </c>
      <c r="I356" s="9">
        <v>2027</v>
      </c>
      <c r="J356" s="9"/>
      <c r="K356" s="9">
        <v>2023</v>
      </c>
      <c r="L356" s="9"/>
      <c r="M356" s="9"/>
      <c r="N356" s="9"/>
      <c r="O356" s="9"/>
      <c r="P356" s="9">
        <f t="shared" si="1"/>
        <v>205971.36000000002</v>
      </c>
      <c r="Q356" s="9">
        <f t="shared" si="3"/>
        <v>205971.36000000002</v>
      </c>
      <c r="R356" s="9">
        <f t="shared" si="3"/>
        <v>205971.36000000002</v>
      </c>
      <c r="S356" s="9">
        <f t="shared" si="3"/>
        <v>205971.36000000002</v>
      </c>
      <c r="T356" s="9">
        <f t="shared" si="3"/>
        <v>205971.36000000002</v>
      </c>
    </row>
    <row r="357" spans="1:20" s="60" customFormat="1" ht="15">
      <c r="A357" s="160"/>
      <c r="B357" s="161"/>
      <c r="C357" s="57" t="s">
        <v>393</v>
      </c>
      <c r="D357" s="58"/>
      <c r="E357" s="58"/>
      <c r="F357" s="59">
        <v>8910286.000000002</v>
      </c>
      <c r="G357" s="58"/>
      <c r="H357" s="58" t="s">
        <v>237</v>
      </c>
      <c r="I357" s="58">
        <v>2027</v>
      </c>
      <c r="J357" s="58"/>
      <c r="K357" s="58">
        <v>2023</v>
      </c>
      <c r="L357" s="58"/>
      <c r="M357" s="58"/>
      <c r="N357" s="58"/>
      <c r="O357" s="58"/>
      <c r="P357" s="57">
        <f t="shared" si="1"/>
        <v>1782057.2000000004</v>
      </c>
      <c r="Q357" s="58">
        <f t="shared" si="3"/>
        <v>1782057.2000000004</v>
      </c>
      <c r="R357" s="58">
        <f t="shared" si="3"/>
        <v>1782057.2000000004</v>
      </c>
      <c r="S357" s="58">
        <f t="shared" si="3"/>
        <v>1782057.2000000004</v>
      </c>
      <c r="T357" s="58">
        <f t="shared" si="3"/>
        <v>1782057.2000000004</v>
      </c>
    </row>
    <row r="358" spans="1:21" s="64" customFormat="1" ht="15">
      <c r="A358" s="172" t="s">
        <v>413</v>
      </c>
      <c r="B358" s="172"/>
      <c r="C358" s="172"/>
      <c r="D358" s="172"/>
      <c r="E358" s="172"/>
      <c r="F358" s="61">
        <f>+F357</f>
        <v>8910286.000000002</v>
      </c>
      <c r="G358" s="62"/>
      <c r="H358" s="62" t="s">
        <v>237</v>
      </c>
      <c r="I358" s="62">
        <v>2027</v>
      </c>
      <c r="J358" s="62"/>
      <c r="K358" s="62">
        <v>2023</v>
      </c>
      <c r="L358" s="62"/>
      <c r="M358" s="62"/>
      <c r="N358" s="62"/>
      <c r="O358" s="62"/>
      <c r="P358" s="63">
        <f t="shared" si="1"/>
        <v>1782057.2000000004</v>
      </c>
      <c r="Q358" s="63">
        <f t="shared" si="3"/>
        <v>1782057.2000000004</v>
      </c>
      <c r="R358" s="63">
        <f t="shared" si="3"/>
        <v>1782057.2000000004</v>
      </c>
      <c r="S358" s="63">
        <f t="shared" si="3"/>
        <v>1782057.2000000004</v>
      </c>
      <c r="T358" s="63">
        <f t="shared" si="3"/>
        <v>1782057.2000000004</v>
      </c>
      <c r="U358" s="65"/>
    </row>
    <row r="359" spans="1:20" ht="15">
      <c r="A359" s="160">
        <v>34</v>
      </c>
      <c r="B359" s="161" t="s">
        <v>414</v>
      </c>
      <c r="C359" s="39" t="s">
        <v>381</v>
      </c>
      <c r="D359" s="9">
        <v>23071</v>
      </c>
      <c r="E359" s="9" t="s">
        <v>96</v>
      </c>
      <c r="F359" s="43">
        <v>3267163.3000000003</v>
      </c>
      <c r="G359" s="9"/>
      <c r="H359" s="9" t="s">
        <v>237</v>
      </c>
      <c r="I359" s="9">
        <v>2027</v>
      </c>
      <c r="J359" s="9"/>
      <c r="K359" s="9">
        <v>2023</v>
      </c>
      <c r="L359" s="9"/>
      <c r="M359" s="9"/>
      <c r="N359" s="9"/>
      <c r="O359" s="9"/>
      <c r="P359" s="9">
        <f t="shared" si="1"/>
        <v>653432.66</v>
      </c>
      <c r="Q359" s="9">
        <f t="shared" si="3"/>
        <v>653432.66</v>
      </c>
      <c r="R359" s="9">
        <f t="shared" si="3"/>
        <v>653432.66</v>
      </c>
      <c r="S359" s="9">
        <f t="shared" si="3"/>
        <v>653432.66</v>
      </c>
      <c r="T359" s="9">
        <f t="shared" si="3"/>
        <v>653432.66</v>
      </c>
    </row>
    <row r="360" spans="1:20" ht="15">
      <c r="A360" s="160"/>
      <c r="B360" s="161"/>
      <c r="C360" s="39" t="s">
        <v>382</v>
      </c>
      <c r="D360" s="9">
        <v>9830</v>
      </c>
      <c r="E360" s="9" t="s">
        <v>96</v>
      </c>
      <c r="F360" s="43">
        <v>341202</v>
      </c>
      <c r="G360" s="9"/>
      <c r="H360" s="9" t="s">
        <v>237</v>
      </c>
      <c r="I360" s="9">
        <v>2027</v>
      </c>
      <c r="J360" s="9"/>
      <c r="K360" s="9">
        <v>2023</v>
      </c>
      <c r="L360" s="9"/>
      <c r="M360" s="9"/>
      <c r="N360" s="9"/>
      <c r="O360" s="9"/>
      <c r="P360" s="9">
        <f t="shared" si="1"/>
        <v>68240.4</v>
      </c>
      <c r="Q360" s="9">
        <f t="shared" si="3"/>
        <v>68240.4</v>
      </c>
      <c r="R360" s="9">
        <f t="shared" si="3"/>
        <v>68240.4</v>
      </c>
      <c r="S360" s="9">
        <f t="shared" si="3"/>
        <v>68240.4</v>
      </c>
      <c r="T360" s="9">
        <f t="shared" si="3"/>
        <v>68240.4</v>
      </c>
    </row>
    <row r="361" spans="1:20" ht="15">
      <c r="A361" s="160"/>
      <c r="B361" s="161"/>
      <c r="C361" s="39" t="s">
        <v>383</v>
      </c>
      <c r="D361" s="9">
        <v>983</v>
      </c>
      <c r="E361" s="9" t="s">
        <v>10</v>
      </c>
      <c r="F361" s="43">
        <v>383370</v>
      </c>
      <c r="G361" s="9"/>
      <c r="H361" s="9" t="s">
        <v>237</v>
      </c>
      <c r="I361" s="9">
        <v>2027</v>
      </c>
      <c r="J361" s="9"/>
      <c r="K361" s="9">
        <v>2023</v>
      </c>
      <c r="L361" s="9"/>
      <c r="M361" s="9"/>
      <c r="N361" s="9"/>
      <c r="O361" s="9"/>
      <c r="P361" s="9">
        <f t="shared" si="1"/>
        <v>76674</v>
      </c>
      <c r="Q361" s="9">
        <f t="shared" si="3"/>
        <v>76674</v>
      </c>
      <c r="R361" s="9">
        <f t="shared" si="3"/>
        <v>76674</v>
      </c>
      <c r="S361" s="9">
        <f t="shared" si="3"/>
        <v>76674</v>
      </c>
      <c r="T361" s="9">
        <f t="shared" si="3"/>
        <v>76674</v>
      </c>
    </row>
    <row r="362" spans="1:20" ht="15">
      <c r="A362" s="160"/>
      <c r="B362" s="161"/>
      <c r="C362" s="39" t="s">
        <v>415</v>
      </c>
      <c r="D362" s="9">
        <v>7069</v>
      </c>
      <c r="E362" s="9" t="s">
        <v>96</v>
      </c>
      <c r="F362" s="43">
        <v>421783.1</v>
      </c>
      <c r="G362" s="9"/>
      <c r="H362" s="9" t="s">
        <v>237</v>
      </c>
      <c r="I362" s="9">
        <v>2027</v>
      </c>
      <c r="J362" s="9"/>
      <c r="K362" s="9">
        <v>2023</v>
      </c>
      <c r="L362" s="9"/>
      <c r="M362" s="9"/>
      <c r="N362" s="9"/>
      <c r="O362" s="9"/>
      <c r="P362" s="9">
        <f t="shared" si="1"/>
        <v>84356.62</v>
      </c>
      <c r="Q362" s="9">
        <f t="shared" si="3"/>
        <v>84356.62</v>
      </c>
      <c r="R362" s="9">
        <f t="shared" si="3"/>
        <v>84356.62</v>
      </c>
      <c r="S362" s="9">
        <f t="shared" si="3"/>
        <v>84356.62</v>
      </c>
      <c r="T362" s="9">
        <f t="shared" si="3"/>
        <v>84356.62</v>
      </c>
    </row>
    <row r="363" spans="1:20" ht="15">
      <c r="A363" s="160"/>
      <c r="B363" s="161"/>
      <c r="C363" s="39" t="s">
        <v>387</v>
      </c>
      <c r="D363" s="9">
        <v>8461</v>
      </c>
      <c r="E363" s="9" t="s">
        <v>96</v>
      </c>
      <c r="F363" s="43">
        <v>508029.19999999995</v>
      </c>
      <c r="G363" s="9"/>
      <c r="H363" s="9" t="s">
        <v>237</v>
      </c>
      <c r="I363" s="9">
        <v>2027</v>
      </c>
      <c r="J363" s="9"/>
      <c r="K363" s="9">
        <v>2023</v>
      </c>
      <c r="L363" s="9"/>
      <c r="M363" s="9"/>
      <c r="N363" s="9"/>
      <c r="O363" s="9"/>
      <c r="P363" s="9">
        <f t="shared" si="1"/>
        <v>101605.84</v>
      </c>
      <c r="Q363" s="9">
        <f t="shared" si="3"/>
        <v>101605.84</v>
      </c>
      <c r="R363" s="9">
        <f t="shared" si="3"/>
        <v>101605.84</v>
      </c>
      <c r="S363" s="9">
        <f t="shared" si="3"/>
        <v>101605.84</v>
      </c>
      <c r="T363" s="9">
        <f t="shared" si="3"/>
        <v>101605.84</v>
      </c>
    </row>
    <row r="364" spans="1:20" ht="15">
      <c r="A364" s="160"/>
      <c r="B364" s="161"/>
      <c r="C364" s="39" t="s">
        <v>389</v>
      </c>
      <c r="D364" s="9">
        <v>7</v>
      </c>
      <c r="E364" s="9" t="s">
        <v>10</v>
      </c>
      <c r="F364" s="43">
        <v>491300</v>
      </c>
      <c r="G364" s="9"/>
      <c r="H364" s="9" t="s">
        <v>237</v>
      </c>
      <c r="I364" s="9">
        <v>2027</v>
      </c>
      <c r="J364" s="9"/>
      <c r="K364" s="9">
        <v>2023</v>
      </c>
      <c r="L364" s="9"/>
      <c r="M364" s="9"/>
      <c r="N364" s="9"/>
      <c r="O364" s="9"/>
      <c r="P364" s="9">
        <f t="shared" si="1"/>
        <v>98260</v>
      </c>
      <c r="Q364" s="9">
        <f t="shared" si="3"/>
        <v>98260</v>
      </c>
      <c r="R364" s="9">
        <f t="shared" si="3"/>
        <v>98260</v>
      </c>
      <c r="S364" s="9">
        <f t="shared" si="3"/>
        <v>98260</v>
      </c>
      <c r="T364" s="9">
        <f t="shared" si="3"/>
        <v>98260</v>
      </c>
    </row>
    <row r="365" spans="1:20" s="60" customFormat="1" ht="15">
      <c r="A365" s="160"/>
      <c r="B365" s="161"/>
      <c r="C365" s="57" t="s">
        <v>393</v>
      </c>
      <c r="D365" s="58"/>
      <c r="E365" s="58"/>
      <c r="F365" s="59">
        <v>5412847.600000001</v>
      </c>
      <c r="G365" s="58"/>
      <c r="H365" s="58" t="s">
        <v>237</v>
      </c>
      <c r="I365" s="58">
        <v>2027</v>
      </c>
      <c r="J365" s="58"/>
      <c r="K365" s="58">
        <v>2023</v>
      </c>
      <c r="L365" s="58"/>
      <c r="M365" s="58"/>
      <c r="N365" s="58"/>
      <c r="O365" s="58"/>
      <c r="P365" s="57">
        <f t="shared" si="1"/>
        <v>1082569.52</v>
      </c>
      <c r="Q365" s="58">
        <f t="shared" si="3"/>
        <v>1082569.52</v>
      </c>
      <c r="R365" s="58">
        <f t="shared" si="3"/>
        <v>1082569.52</v>
      </c>
      <c r="S365" s="58">
        <f t="shared" si="3"/>
        <v>1082569.52</v>
      </c>
      <c r="T365" s="58">
        <f t="shared" si="3"/>
        <v>1082569.52</v>
      </c>
    </row>
    <row r="366" spans="1:20" s="64" customFormat="1" ht="15">
      <c r="A366" s="172" t="s">
        <v>416</v>
      </c>
      <c r="B366" s="172"/>
      <c r="C366" s="172"/>
      <c r="D366" s="172"/>
      <c r="E366" s="172"/>
      <c r="F366" s="61">
        <f>+F365</f>
        <v>5412847.600000001</v>
      </c>
      <c r="G366" s="62"/>
      <c r="H366" s="62" t="s">
        <v>237</v>
      </c>
      <c r="I366" s="62">
        <v>2027</v>
      </c>
      <c r="J366" s="62"/>
      <c r="K366" s="62">
        <v>2023</v>
      </c>
      <c r="L366" s="62"/>
      <c r="M366" s="62"/>
      <c r="N366" s="62"/>
      <c r="O366" s="62"/>
      <c r="P366" s="63">
        <f t="shared" si="1"/>
        <v>1082569.52</v>
      </c>
      <c r="Q366" s="63">
        <f t="shared" si="3"/>
        <v>1082569.52</v>
      </c>
      <c r="R366" s="63">
        <f t="shared" si="3"/>
        <v>1082569.52</v>
      </c>
      <c r="S366" s="63">
        <f t="shared" si="3"/>
        <v>1082569.52</v>
      </c>
      <c r="T366" s="63">
        <f t="shared" si="3"/>
        <v>1082569.52</v>
      </c>
    </row>
    <row r="367" spans="1:20" ht="15">
      <c r="A367" s="160">
        <v>35</v>
      </c>
      <c r="B367" s="161" t="s">
        <v>417</v>
      </c>
      <c r="C367" s="39" t="s">
        <v>381</v>
      </c>
      <c r="D367" s="9">
        <v>10177</v>
      </c>
      <c r="E367" s="9" t="s">
        <v>96</v>
      </c>
      <c r="F367" s="43">
        <v>1465422.1</v>
      </c>
      <c r="G367" s="9"/>
      <c r="H367" s="9" t="s">
        <v>237</v>
      </c>
      <c r="I367" s="9">
        <v>2027</v>
      </c>
      <c r="J367" s="9"/>
      <c r="K367" s="9">
        <v>2023</v>
      </c>
      <c r="L367" s="9"/>
      <c r="M367" s="9"/>
      <c r="N367" s="9"/>
      <c r="O367" s="9"/>
      <c r="P367" s="9">
        <f t="shared" si="1"/>
        <v>293084.42000000004</v>
      </c>
      <c r="Q367" s="9">
        <f aca="true" t="shared" si="4" ref="Q367:T382">P367</f>
        <v>293084.42000000004</v>
      </c>
      <c r="R367" s="9">
        <f t="shared" si="4"/>
        <v>293084.42000000004</v>
      </c>
      <c r="S367" s="9">
        <f t="shared" si="4"/>
        <v>293084.42000000004</v>
      </c>
      <c r="T367" s="9">
        <f t="shared" si="4"/>
        <v>293084.42000000004</v>
      </c>
    </row>
    <row r="368" spans="1:20" ht="15">
      <c r="A368" s="160"/>
      <c r="B368" s="161"/>
      <c r="C368" s="39" t="s">
        <v>382</v>
      </c>
      <c r="D368" s="9">
        <v>2505</v>
      </c>
      <c r="E368" s="9" t="s">
        <v>96</v>
      </c>
      <c r="F368" s="43">
        <v>150300</v>
      </c>
      <c r="G368" s="9"/>
      <c r="H368" s="9" t="s">
        <v>237</v>
      </c>
      <c r="I368" s="9">
        <v>2027</v>
      </c>
      <c r="J368" s="9"/>
      <c r="K368" s="9">
        <v>2023</v>
      </c>
      <c r="L368" s="9"/>
      <c r="M368" s="9"/>
      <c r="N368" s="9"/>
      <c r="O368" s="9"/>
      <c r="P368" s="9">
        <f t="shared" si="1"/>
        <v>30060</v>
      </c>
      <c r="Q368" s="9">
        <f t="shared" si="4"/>
        <v>30060</v>
      </c>
      <c r="R368" s="9">
        <f t="shared" si="4"/>
        <v>30060</v>
      </c>
      <c r="S368" s="9">
        <f t="shared" si="4"/>
        <v>30060</v>
      </c>
      <c r="T368" s="9">
        <f t="shared" si="4"/>
        <v>30060</v>
      </c>
    </row>
    <row r="369" spans="1:20" ht="15">
      <c r="A369" s="160"/>
      <c r="B369" s="161"/>
      <c r="C369" s="39" t="s">
        <v>383</v>
      </c>
      <c r="D369" s="9">
        <v>501</v>
      </c>
      <c r="E369" s="9" t="s">
        <v>10</v>
      </c>
      <c r="F369" s="43">
        <v>195390</v>
      </c>
      <c r="G369" s="9"/>
      <c r="H369" s="9" t="s">
        <v>237</v>
      </c>
      <c r="I369" s="9">
        <v>2027</v>
      </c>
      <c r="J369" s="9"/>
      <c r="K369" s="9">
        <v>2023</v>
      </c>
      <c r="L369" s="9"/>
      <c r="M369" s="9"/>
      <c r="N369" s="9"/>
      <c r="O369" s="9"/>
      <c r="P369" s="9">
        <f t="shared" si="1"/>
        <v>39078</v>
      </c>
      <c r="Q369" s="9">
        <f t="shared" si="4"/>
        <v>39078</v>
      </c>
      <c r="R369" s="9">
        <f t="shared" si="4"/>
        <v>39078</v>
      </c>
      <c r="S369" s="9">
        <f t="shared" si="4"/>
        <v>39078</v>
      </c>
      <c r="T369" s="9">
        <f t="shared" si="4"/>
        <v>39078</v>
      </c>
    </row>
    <row r="370" spans="1:20" ht="15">
      <c r="A370" s="160"/>
      <c r="B370" s="161"/>
      <c r="C370" s="39" t="s">
        <v>384</v>
      </c>
      <c r="D370" s="9">
        <v>4486</v>
      </c>
      <c r="E370" s="9" t="s">
        <v>96</v>
      </c>
      <c r="F370" s="43">
        <v>952880.1000000001</v>
      </c>
      <c r="G370" s="9"/>
      <c r="H370" s="9" t="s">
        <v>237</v>
      </c>
      <c r="I370" s="9">
        <v>2027</v>
      </c>
      <c r="J370" s="9"/>
      <c r="K370" s="9">
        <v>2023</v>
      </c>
      <c r="L370" s="9"/>
      <c r="M370" s="9"/>
      <c r="N370" s="9"/>
      <c r="O370" s="9"/>
      <c r="P370" s="9">
        <f t="shared" si="1"/>
        <v>190576.02000000002</v>
      </c>
      <c r="Q370" s="9">
        <f t="shared" si="4"/>
        <v>190576.02000000002</v>
      </c>
      <c r="R370" s="9">
        <f t="shared" si="4"/>
        <v>190576.02000000002</v>
      </c>
      <c r="S370" s="9">
        <f t="shared" si="4"/>
        <v>190576.02000000002</v>
      </c>
      <c r="T370" s="9">
        <f t="shared" si="4"/>
        <v>190576.02000000002</v>
      </c>
    </row>
    <row r="371" spans="1:20" ht="15">
      <c r="A371" s="160"/>
      <c r="B371" s="161"/>
      <c r="C371" s="39" t="s">
        <v>385</v>
      </c>
      <c r="D371" s="9">
        <v>3250</v>
      </c>
      <c r="E371" s="9" t="s">
        <v>96</v>
      </c>
      <c r="F371" s="43">
        <v>194624</v>
      </c>
      <c r="G371" s="9"/>
      <c r="H371" s="9" t="s">
        <v>237</v>
      </c>
      <c r="I371" s="9">
        <v>2027</v>
      </c>
      <c r="J371" s="9"/>
      <c r="K371" s="9">
        <v>2023</v>
      </c>
      <c r="L371" s="9"/>
      <c r="M371" s="9"/>
      <c r="N371" s="9"/>
      <c r="O371" s="9"/>
      <c r="P371" s="9">
        <f t="shared" si="1"/>
        <v>38924.8</v>
      </c>
      <c r="Q371" s="9">
        <f t="shared" si="4"/>
        <v>38924.8</v>
      </c>
      <c r="R371" s="9">
        <f t="shared" si="4"/>
        <v>38924.8</v>
      </c>
      <c r="S371" s="9">
        <f t="shared" si="4"/>
        <v>38924.8</v>
      </c>
      <c r="T371" s="9">
        <f t="shared" si="4"/>
        <v>38924.8</v>
      </c>
    </row>
    <row r="372" spans="1:20" ht="15">
      <c r="A372" s="160"/>
      <c r="B372" s="161"/>
      <c r="C372" s="39" t="s">
        <v>386</v>
      </c>
      <c r="D372" s="9">
        <v>246</v>
      </c>
      <c r="E372" s="9" t="s">
        <v>10</v>
      </c>
      <c r="F372" s="43">
        <v>95940</v>
      </c>
      <c r="G372" s="9"/>
      <c r="H372" s="9" t="s">
        <v>237</v>
      </c>
      <c r="I372" s="9">
        <v>2027</v>
      </c>
      <c r="J372" s="9"/>
      <c r="K372" s="9">
        <v>2023</v>
      </c>
      <c r="L372" s="9"/>
      <c r="M372" s="9"/>
      <c r="N372" s="9"/>
      <c r="O372" s="9"/>
      <c r="P372" s="9">
        <f t="shared" si="1"/>
        <v>19188</v>
      </c>
      <c r="Q372" s="9">
        <f t="shared" si="4"/>
        <v>19188</v>
      </c>
      <c r="R372" s="9">
        <f t="shared" si="4"/>
        <v>19188</v>
      </c>
      <c r="S372" s="9">
        <f t="shared" si="4"/>
        <v>19188</v>
      </c>
      <c r="T372" s="9">
        <f t="shared" si="4"/>
        <v>19188</v>
      </c>
    </row>
    <row r="373" spans="1:20" ht="15">
      <c r="A373" s="160"/>
      <c r="B373" s="161"/>
      <c r="C373" s="39" t="s">
        <v>387</v>
      </c>
      <c r="D373" s="9">
        <v>558</v>
      </c>
      <c r="E373" s="9" t="s">
        <v>96</v>
      </c>
      <c r="F373" s="43">
        <v>21873.599999999995</v>
      </c>
      <c r="G373" s="9"/>
      <c r="H373" s="9" t="s">
        <v>237</v>
      </c>
      <c r="I373" s="9">
        <v>2027</v>
      </c>
      <c r="J373" s="9"/>
      <c r="K373" s="9">
        <v>2023</v>
      </c>
      <c r="L373" s="9"/>
      <c r="M373" s="9"/>
      <c r="N373" s="9"/>
      <c r="O373" s="9"/>
      <c r="P373" s="9">
        <f t="shared" si="1"/>
        <v>4374.719999999999</v>
      </c>
      <c r="Q373" s="9">
        <f t="shared" si="4"/>
        <v>4374.719999999999</v>
      </c>
      <c r="R373" s="9">
        <f t="shared" si="4"/>
        <v>4374.719999999999</v>
      </c>
      <c r="S373" s="9">
        <f t="shared" si="4"/>
        <v>4374.719999999999</v>
      </c>
      <c r="T373" s="9">
        <f t="shared" si="4"/>
        <v>4374.719999999999</v>
      </c>
    </row>
    <row r="374" spans="1:20" ht="15">
      <c r="A374" s="160"/>
      <c r="B374" s="161"/>
      <c r="C374" s="39" t="s">
        <v>389</v>
      </c>
      <c r="D374" s="9">
        <v>9</v>
      </c>
      <c r="E374" s="9" t="s">
        <v>10</v>
      </c>
      <c r="F374" s="43">
        <v>596400</v>
      </c>
      <c r="G374" s="9"/>
      <c r="H374" s="9" t="s">
        <v>237</v>
      </c>
      <c r="I374" s="9">
        <v>2027</v>
      </c>
      <c r="J374" s="9"/>
      <c r="K374" s="9">
        <v>2023</v>
      </c>
      <c r="L374" s="9"/>
      <c r="M374" s="9"/>
      <c r="N374" s="9"/>
      <c r="O374" s="9"/>
      <c r="P374" s="9">
        <f t="shared" si="1"/>
        <v>119280</v>
      </c>
      <c r="Q374" s="9">
        <f t="shared" si="4"/>
        <v>119280</v>
      </c>
      <c r="R374" s="9">
        <f t="shared" si="4"/>
        <v>119280</v>
      </c>
      <c r="S374" s="9">
        <f t="shared" si="4"/>
        <v>119280</v>
      </c>
      <c r="T374" s="9">
        <f t="shared" si="4"/>
        <v>119280</v>
      </c>
    </row>
    <row r="375" spans="1:20" ht="15">
      <c r="A375" s="160"/>
      <c r="B375" s="161"/>
      <c r="C375" s="39" t="s">
        <v>418</v>
      </c>
      <c r="D375" s="9">
        <v>1</v>
      </c>
      <c r="E375" s="9" t="s">
        <v>10</v>
      </c>
      <c r="F375" s="43">
        <v>107200</v>
      </c>
      <c r="G375" s="9"/>
      <c r="H375" s="9" t="s">
        <v>237</v>
      </c>
      <c r="I375" s="9">
        <v>2027</v>
      </c>
      <c r="J375" s="9"/>
      <c r="K375" s="9">
        <v>2023</v>
      </c>
      <c r="L375" s="9"/>
      <c r="M375" s="9"/>
      <c r="N375" s="9"/>
      <c r="O375" s="9"/>
      <c r="P375" s="9">
        <f t="shared" si="1"/>
        <v>21440</v>
      </c>
      <c r="Q375" s="9">
        <f t="shared" si="4"/>
        <v>21440</v>
      </c>
      <c r="R375" s="9">
        <f t="shared" si="4"/>
        <v>21440</v>
      </c>
      <c r="S375" s="9">
        <f t="shared" si="4"/>
        <v>21440</v>
      </c>
      <c r="T375" s="9">
        <f t="shared" si="4"/>
        <v>21440</v>
      </c>
    </row>
    <row r="376" spans="1:20" ht="15">
      <c r="A376" s="160"/>
      <c r="B376" s="161"/>
      <c r="C376" s="39" t="s">
        <v>419</v>
      </c>
      <c r="D376" s="9">
        <v>6</v>
      </c>
      <c r="E376" s="9" t="s">
        <v>10</v>
      </c>
      <c r="F376" s="43">
        <v>36000</v>
      </c>
      <c r="G376" s="9"/>
      <c r="H376" s="9" t="s">
        <v>237</v>
      </c>
      <c r="I376" s="9">
        <v>2027</v>
      </c>
      <c r="J376" s="9"/>
      <c r="K376" s="9">
        <v>2023</v>
      </c>
      <c r="L376" s="9"/>
      <c r="M376" s="9"/>
      <c r="N376" s="9"/>
      <c r="O376" s="9"/>
      <c r="P376" s="9">
        <f t="shared" si="1"/>
        <v>7200</v>
      </c>
      <c r="Q376" s="9">
        <f t="shared" si="4"/>
        <v>7200</v>
      </c>
      <c r="R376" s="9">
        <f t="shared" si="4"/>
        <v>7200</v>
      </c>
      <c r="S376" s="9">
        <f t="shared" si="4"/>
        <v>7200</v>
      </c>
      <c r="T376" s="9">
        <f t="shared" si="4"/>
        <v>7200</v>
      </c>
    </row>
    <row r="377" spans="1:20" ht="15">
      <c r="A377" s="160"/>
      <c r="B377" s="161"/>
      <c r="C377" s="39" t="s">
        <v>420</v>
      </c>
      <c r="D377" s="9">
        <v>1</v>
      </c>
      <c r="E377" s="9" t="s">
        <v>10</v>
      </c>
      <c r="F377" s="43">
        <v>12400</v>
      </c>
      <c r="G377" s="9"/>
      <c r="H377" s="9" t="s">
        <v>237</v>
      </c>
      <c r="I377" s="9">
        <v>2027</v>
      </c>
      <c r="J377" s="9"/>
      <c r="K377" s="9">
        <v>2023</v>
      </c>
      <c r="L377" s="9"/>
      <c r="M377" s="9"/>
      <c r="N377" s="9"/>
      <c r="O377" s="9"/>
      <c r="P377" s="9">
        <f t="shared" si="1"/>
        <v>2480</v>
      </c>
      <c r="Q377" s="9">
        <f t="shared" si="4"/>
        <v>2480</v>
      </c>
      <c r="R377" s="9">
        <f t="shared" si="4"/>
        <v>2480</v>
      </c>
      <c r="S377" s="9">
        <f t="shared" si="4"/>
        <v>2480</v>
      </c>
      <c r="T377" s="9">
        <f t="shared" si="4"/>
        <v>2480</v>
      </c>
    </row>
    <row r="378" spans="1:20" ht="15">
      <c r="A378" s="160"/>
      <c r="B378" s="161"/>
      <c r="C378" s="66" t="s">
        <v>393</v>
      </c>
      <c r="D378" s="9"/>
      <c r="E378" s="9"/>
      <c r="F378" s="43">
        <v>3828429.8000000003</v>
      </c>
      <c r="G378" s="9"/>
      <c r="H378" s="9" t="s">
        <v>237</v>
      </c>
      <c r="I378" s="9">
        <v>2027</v>
      </c>
      <c r="J378" s="9"/>
      <c r="K378" s="9">
        <v>2023</v>
      </c>
      <c r="L378" s="9"/>
      <c r="M378" s="9"/>
      <c r="N378" s="9"/>
      <c r="O378" s="9"/>
      <c r="P378" s="9">
        <f t="shared" si="1"/>
        <v>765685.9600000001</v>
      </c>
      <c r="Q378" s="9">
        <f t="shared" si="4"/>
        <v>765685.9600000001</v>
      </c>
      <c r="R378" s="9">
        <f t="shared" si="4"/>
        <v>765685.9600000001</v>
      </c>
      <c r="S378" s="9">
        <f t="shared" si="4"/>
        <v>765685.9600000001</v>
      </c>
      <c r="T378" s="9">
        <f t="shared" si="4"/>
        <v>765685.9600000001</v>
      </c>
    </row>
    <row r="379" spans="1:20" ht="15">
      <c r="A379" s="160">
        <v>36</v>
      </c>
      <c r="B379" s="161" t="s">
        <v>421</v>
      </c>
      <c r="C379" s="39" t="s">
        <v>381</v>
      </c>
      <c r="D379" s="9">
        <v>16430</v>
      </c>
      <c r="E379" s="9" t="s">
        <v>96</v>
      </c>
      <c r="F379" s="43">
        <v>2269421.6</v>
      </c>
      <c r="G379" s="9"/>
      <c r="H379" s="9" t="s">
        <v>237</v>
      </c>
      <c r="I379" s="9">
        <v>2027</v>
      </c>
      <c r="J379" s="9"/>
      <c r="K379" s="9">
        <v>2023</v>
      </c>
      <c r="L379" s="9"/>
      <c r="M379" s="9"/>
      <c r="N379" s="9"/>
      <c r="O379" s="9"/>
      <c r="P379" s="9">
        <f t="shared" si="1"/>
        <v>453884.32</v>
      </c>
      <c r="Q379" s="9">
        <f t="shared" si="4"/>
        <v>453884.32</v>
      </c>
      <c r="R379" s="9">
        <f t="shared" si="4"/>
        <v>453884.32</v>
      </c>
      <c r="S379" s="9">
        <f t="shared" si="4"/>
        <v>453884.32</v>
      </c>
      <c r="T379" s="9">
        <f t="shared" si="4"/>
        <v>453884.32</v>
      </c>
    </row>
    <row r="380" spans="1:20" ht="15">
      <c r="A380" s="160"/>
      <c r="B380" s="161"/>
      <c r="C380" s="39" t="s">
        <v>382</v>
      </c>
      <c r="D380" s="9">
        <v>10380</v>
      </c>
      <c r="E380" s="9" t="s">
        <v>96</v>
      </c>
      <c r="F380" s="43">
        <v>329526</v>
      </c>
      <c r="G380" s="9"/>
      <c r="H380" s="9" t="s">
        <v>237</v>
      </c>
      <c r="I380" s="9">
        <v>2027</v>
      </c>
      <c r="J380" s="9"/>
      <c r="K380" s="9">
        <v>2023</v>
      </c>
      <c r="L380" s="9"/>
      <c r="M380" s="9"/>
      <c r="N380" s="9"/>
      <c r="O380" s="9"/>
      <c r="P380" s="9">
        <f t="shared" si="1"/>
        <v>65905.2</v>
      </c>
      <c r="Q380" s="9">
        <f t="shared" si="4"/>
        <v>65905.2</v>
      </c>
      <c r="R380" s="9">
        <f t="shared" si="4"/>
        <v>65905.2</v>
      </c>
      <c r="S380" s="9">
        <f t="shared" si="4"/>
        <v>65905.2</v>
      </c>
      <c r="T380" s="9">
        <f t="shared" si="4"/>
        <v>65905.2</v>
      </c>
    </row>
    <row r="381" spans="1:20" ht="15">
      <c r="A381" s="160"/>
      <c r="B381" s="161"/>
      <c r="C381" s="39" t="s">
        <v>383</v>
      </c>
      <c r="D381" s="9">
        <v>692</v>
      </c>
      <c r="E381" s="9" t="s">
        <v>10</v>
      </c>
      <c r="F381" s="43">
        <v>269880</v>
      </c>
      <c r="G381" s="9"/>
      <c r="H381" s="9" t="s">
        <v>237</v>
      </c>
      <c r="I381" s="9">
        <v>2027</v>
      </c>
      <c r="J381" s="9"/>
      <c r="K381" s="9">
        <v>2023</v>
      </c>
      <c r="L381" s="9"/>
      <c r="M381" s="9"/>
      <c r="N381" s="9"/>
      <c r="O381" s="9"/>
      <c r="P381" s="9">
        <f t="shared" si="1"/>
        <v>53976</v>
      </c>
      <c r="Q381" s="9">
        <f t="shared" si="4"/>
        <v>53976</v>
      </c>
      <c r="R381" s="9">
        <f t="shared" si="4"/>
        <v>53976</v>
      </c>
      <c r="S381" s="9">
        <f t="shared" si="4"/>
        <v>53976</v>
      </c>
      <c r="T381" s="9">
        <f t="shared" si="4"/>
        <v>53976</v>
      </c>
    </row>
    <row r="382" spans="1:20" ht="15">
      <c r="A382" s="160"/>
      <c r="B382" s="161"/>
      <c r="C382" s="39" t="s">
        <v>387</v>
      </c>
      <c r="D382" s="9">
        <v>7006</v>
      </c>
      <c r="E382" s="9" t="s">
        <v>96</v>
      </c>
      <c r="F382" s="43">
        <v>347288.2</v>
      </c>
      <c r="G382" s="9"/>
      <c r="H382" s="9" t="s">
        <v>237</v>
      </c>
      <c r="I382" s="9">
        <v>2027</v>
      </c>
      <c r="J382" s="9"/>
      <c r="K382" s="9">
        <v>2023</v>
      </c>
      <c r="L382" s="9"/>
      <c r="M382" s="9"/>
      <c r="N382" s="9"/>
      <c r="O382" s="9"/>
      <c r="P382" s="9">
        <f t="shared" si="1"/>
        <v>69457.64</v>
      </c>
      <c r="Q382" s="9">
        <f t="shared" si="4"/>
        <v>69457.64</v>
      </c>
      <c r="R382" s="9">
        <f t="shared" si="4"/>
        <v>69457.64</v>
      </c>
      <c r="S382" s="9">
        <f t="shared" si="4"/>
        <v>69457.64</v>
      </c>
      <c r="T382" s="9">
        <f t="shared" si="4"/>
        <v>69457.64</v>
      </c>
    </row>
    <row r="383" spans="1:20" ht="15">
      <c r="A383" s="160"/>
      <c r="B383" s="161"/>
      <c r="C383" s="39" t="s">
        <v>389</v>
      </c>
      <c r="D383" s="9">
        <v>7</v>
      </c>
      <c r="E383" s="9" t="s">
        <v>10</v>
      </c>
      <c r="F383" s="43">
        <v>485300</v>
      </c>
      <c r="G383" s="9"/>
      <c r="H383" s="9" t="s">
        <v>237</v>
      </c>
      <c r="I383" s="9">
        <v>2027</v>
      </c>
      <c r="J383" s="9"/>
      <c r="K383" s="9">
        <v>2023</v>
      </c>
      <c r="L383" s="9"/>
      <c r="M383" s="9"/>
      <c r="N383" s="9"/>
      <c r="O383" s="9"/>
      <c r="P383" s="9">
        <f t="shared" si="1"/>
        <v>97060</v>
      </c>
      <c r="Q383" s="9">
        <f aca="true" t="shared" si="5" ref="Q383:T397">P383</f>
        <v>97060</v>
      </c>
      <c r="R383" s="9">
        <f t="shared" si="5"/>
        <v>97060</v>
      </c>
      <c r="S383" s="9">
        <f t="shared" si="5"/>
        <v>97060</v>
      </c>
      <c r="T383" s="9">
        <f t="shared" si="5"/>
        <v>97060</v>
      </c>
    </row>
    <row r="384" spans="1:20" s="60" customFormat="1" ht="15">
      <c r="A384" s="160"/>
      <c r="B384" s="161"/>
      <c r="C384" s="57" t="s">
        <v>393</v>
      </c>
      <c r="D384" s="58"/>
      <c r="E384" s="58"/>
      <c r="F384" s="59">
        <v>3701415.8000000003</v>
      </c>
      <c r="G384" s="58"/>
      <c r="H384" s="58" t="s">
        <v>237</v>
      </c>
      <c r="I384" s="58">
        <v>2027</v>
      </c>
      <c r="J384" s="58"/>
      <c r="K384" s="58">
        <v>2023</v>
      </c>
      <c r="L384" s="58"/>
      <c r="M384" s="58"/>
      <c r="N384" s="58"/>
      <c r="O384" s="58"/>
      <c r="P384" s="57">
        <f aca="true" t="shared" si="6" ref="P384:P408">F384/5</f>
        <v>740283.16</v>
      </c>
      <c r="Q384" s="58">
        <f t="shared" si="5"/>
        <v>740283.16</v>
      </c>
      <c r="R384" s="58">
        <f t="shared" si="5"/>
        <v>740283.16</v>
      </c>
      <c r="S384" s="58">
        <f t="shared" si="5"/>
        <v>740283.16</v>
      </c>
      <c r="T384" s="58">
        <f t="shared" si="5"/>
        <v>740283.16</v>
      </c>
    </row>
    <row r="385" spans="1:20" s="64" customFormat="1" ht="15">
      <c r="A385" s="172" t="s">
        <v>422</v>
      </c>
      <c r="B385" s="172"/>
      <c r="C385" s="172"/>
      <c r="D385" s="172"/>
      <c r="E385" s="172"/>
      <c r="F385" s="61">
        <f>+F384+F378</f>
        <v>7529845.600000001</v>
      </c>
      <c r="G385" s="62"/>
      <c r="H385" s="62" t="s">
        <v>237</v>
      </c>
      <c r="I385" s="62">
        <v>2027</v>
      </c>
      <c r="J385" s="62"/>
      <c r="K385" s="62">
        <v>2023</v>
      </c>
      <c r="L385" s="62"/>
      <c r="M385" s="62"/>
      <c r="N385" s="62"/>
      <c r="O385" s="62"/>
      <c r="P385" s="63">
        <f t="shared" si="6"/>
        <v>1505969.12</v>
      </c>
      <c r="Q385" s="63">
        <f t="shared" si="5"/>
        <v>1505969.12</v>
      </c>
      <c r="R385" s="63">
        <f t="shared" si="5"/>
        <v>1505969.12</v>
      </c>
      <c r="S385" s="63">
        <f t="shared" si="5"/>
        <v>1505969.12</v>
      </c>
      <c r="T385" s="63">
        <f t="shared" si="5"/>
        <v>1505969.12</v>
      </c>
    </row>
    <row r="386" spans="1:20" ht="15">
      <c r="A386" s="160">
        <v>37</v>
      </c>
      <c r="B386" s="161" t="s">
        <v>423</v>
      </c>
      <c r="C386" s="39" t="s">
        <v>424</v>
      </c>
      <c r="D386" s="9">
        <v>1</v>
      </c>
      <c r="E386" s="9" t="s">
        <v>10</v>
      </c>
      <c r="F386" s="43">
        <v>1969862.5</v>
      </c>
      <c r="G386" s="9"/>
      <c r="H386" s="9" t="s">
        <v>237</v>
      </c>
      <c r="I386" s="9">
        <v>2027</v>
      </c>
      <c r="J386" s="9"/>
      <c r="K386" s="9">
        <v>2023</v>
      </c>
      <c r="L386" s="9"/>
      <c r="M386" s="9"/>
      <c r="N386" s="9"/>
      <c r="O386" s="9"/>
      <c r="P386" s="9">
        <f t="shared" si="6"/>
        <v>393972.5</v>
      </c>
      <c r="Q386" s="9">
        <f t="shared" si="5"/>
        <v>393972.5</v>
      </c>
      <c r="R386" s="9">
        <f t="shared" si="5"/>
        <v>393972.5</v>
      </c>
      <c r="S386" s="9">
        <f t="shared" si="5"/>
        <v>393972.5</v>
      </c>
      <c r="T386" s="9">
        <f t="shared" si="5"/>
        <v>393972.5</v>
      </c>
    </row>
    <row r="387" spans="1:20" ht="15">
      <c r="A387" s="160"/>
      <c r="B387" s="161"/>
      <c r="C387" s="39" t="s">
        <v>393</v>
      </c>
      <c r="D387" s="9"/>
      <c r="E387" s="9"/>
      <c r="F387" s="43">
        <f>+F386</f>
        <v>1969862.5</v>
      </c>
      <c r="G387" s="9"/>
      <c r="H387" s="9" t="s">
        <v>237</v>
      </c>
      <c r="I387" s="9">
        <v>2027</v>
      </c>
      <c r="J387" s="9"/>
      <c r="K387" s="9">
        <v>2023</v>
      </c>
      <c r="L387" s="9"/>
      <c r="M387" s="9"/>
      <c r="N387" s="9"/>
      <c r="O387" s="9"/>
      <c r="P387" s="9">
        <f t="shared" si="6"/>
        <v>393972.5</v>
      </c>
      <c r="Q387" s="9">
        <f t="shared" si="5"/>
        <v>393972.5</v>
      </c>
      <c r="R387" s="9">
        <f t="shared" si="5"/>
        <v>393972.5</v>
      </c>
      <c r="S387" s="9">
        <f t="shared" si="5"/>
        <v>393972.5</v>
      </c>
      <c r="T387" s="9">
        <f t="shared" si="5"/>
        <v>393972.5</v>
      </c>
    </row>
    <row r="388" spans="1:20" ht="15">
      <c r="A388" s="160">
        <v>38</v>
      </c>
      <c r="B388" s="161" t="s">
        <v>425</v>
      </c>
      <c r="C388" s="39" t="s">
        <v>381</v>
      </c>
      <c r="D388" s="9">
        <v>12469.479999999998</v>
      </c>
      <c r="E388" s="9" t="s">
        <v>96</v>
      </c>
      <c r="F388" s="43">
        <v>2317815.6000000006</v>
      </c>
      <c r="G388" s="9"/>
      <c r="H388" s="9" t="s">
        <v>237</v>
      </c>
      <c r="I388" s="9">
        <v>2027</v>
      </c>
      <c r="J388" s="9"/>
      <c r="K388" s="9">
        <v>2023</v>
      </c>
      <c r="L388" s="9"/>
      <c r="M388" s="9"/>
      <c r="N388" s="9"/>
      <c r="O388" s="9"/>
      <c r="P388" s="9">
        <f t="shared" si="6"/>
        <v>463563.1200000001</v>
      </c>
      <c r="Q388" s="9">
        <f t="shared" si="5"/>
        <v>463563.1200000001</v>
      </c>
      <c r="R388" s="9">
        <f t="shared" si="5"/>
        <v>463563.1200000001</v>
      </c>
      <c r="S388" s="9">
        <f t="shared" si="5"/>
        <v>463563.1200000001</v>
      </c>
      <c r="T388" s="9">
        <f t="shared" si="5"/>
        <v>463563.1200000001</v>
      </c>
    </row>
    <row r="389" spans="1:20" ht="15">
      <c r="A389" s="160"/>
      <c r="B389" s="161"/>
      <c r="C389" s="39" t="s">
        <v>382</v>
      </c>
      <c r="D389" s="9">
        <v>6712.5</v>
      </c>
      <c r="E389" s="9" t="s">
        <v>96</v>
      </c>
      <c r="F389" s="43">
        <v>595398.8</v>
      </c>
      <c r="G389" s="9"/>
      <c r="H389" s="9" t="s">
        <v>237</v>
      </c>
      <c r="I389" s="9">
        <v>2027</v>
      </c>
      <c r="J389" s="9"/>
      <c r="K389" s="9">
        <v>2023</v>
      </c>
      <c r="L389" s="9"/>
      <c r="M389" s="9"/>
      <c r="N389" s="9"/>
      <c r="O389" s="9"/>
      <c r="P389" s="9">
        <f t="shared" si="6"/>
        <v>119079.76000000001</v>
      </c>
      <c r="Q389" s="9">
        <f t="shared" si="5"/>
        <v>119079.76000000001</v>
      </c>
      <c r="R389" s="9">
        <f t="shared" si="5"/>
        <v>119079.76000000001</v>
      </c>
      <c r="S389" s="9">
        <f t="shared" si="5"/>
        <v>119079.76000000001</v>
      </c>
      <c r="T389" s="9">
        <f t="shared" si="5"/>
        <v>119079.76000000001</v>
      </c>
    </row>
    <row r="390" spans="1:20" ht="15">
      <c r="A390" s="160"/>
      <c r="B390" s="161"/>
      <c r="C390" s="39" t="s">
        <v>383</v>
      </c>
      <c r="D390" s="9">
        <v>895</v>
      </c>
      <c r="E390" s="9" t="s">
        <v>10</v>
      </c>
      <c r="F390" s="43">
        <v>349050</v>
      </c>
      <c r="G390" s="9"/>
      <c r="H390" s="9" t="s">
        <v>237</v>
      </c>
      <c r="I390" s="9">
        <v>2027</v>
      </c>
      <c r="J390" s="9"/>
      <c r="K390" s="9">
        <v>2023</v>
      </c>
      <c r="L390" s="9"/>
      <c r="M390" s="9"/>
      <c r="N390" s="9"/>
      <c r="O390" s="9"/>
      <c r="P390" s="9">
        <f t="shared" si="6"/>
        <v>69810</v>
      </c>
      <c r="Q390" s="9">
        <f t="shared" si="5"/>
        <v>69810</v>
      </c>
      <c r="R390" s="9">
        <f t="shared" si="5"/>
        <v>69810</v>
      </c>
      <c r="S390" s="9">
        <f t="shared" si="5"/>
        <v>69810</v>
      </c>
      <c r="T390" s="9">
        <f t="shared" si="5"/>
        <v>69810</v>
      </c>
    </row>
    <row r="391" spans="1:20" ht="15">
      <c r="A391" s="160"/>
      <c r="B391" s="161"/>
      <c r="C391" s="39" t="s">
        <v>387</v>
      </c>
      <c r="D391" s="9">
        <v>8531</v>
      </c>
      <c r="E391" s="9" t="s">
        <v>96</v>
      </c>
      <c r="F391" s="43">
        <v>333831.1</v>
      </c>
      <c r="G391" s="9"/>
      <c r="H391" s="9" t="s">
        <v>237</v>
      </c>
      <c r="I391" s="9">
        <v>2027</v>
      </c>
      <c r="J391" s="9"/>
      <c r="K391" s="9">
        <v>2023</v>
      </c>
      <c r="L391" s="9"/>
      <c r="M391" s="9"/>
      <c r="N391" s="9"/>
      <c r="O391" s="9"/>
      <c r="P391" s="9">
        <f t="shared" si="6"/>
        <v>66766.22</v>
      </c>
      <c r="Q391" s="9">
        <f t="shared" si="5"/>
        <v>66766.22</v>
      </c>
      <c r="R391" s="9">
        <f t="shared" si="5"/>
        <v>66766.22</v>
      </c>
      <c r="S391" s="9">
        <f t="shared" si="5"/>
        <v>66766.22</v>
      </c>
      <c r="T391" s="9">
        <f t="shared" si="5"/>
        <v>66766.22</v>
      </c>
    </row>
    <row r="392" spans="1:20" ht="15">
      <c r="A392" s="160"/>
      <c r="B392" s="161"/>
      <c r="C392" s="39" t="s">
        <v>389</v>
      </c>
      <c r="D392" s="9">
        <v>5</v>
      </c>
      <c r="E392" s="9" t="s">
        <v>10</v>
      </c>
      <c r="F392" s="43">
        <v>343400</v>
      </c>
      <c r="G392" s="9"/>
      <c r="H392" s="9" t="s">
        <v>237</v>
      </c>
      <c r="I392" s="9">
        <v>2027</v>
      </c>
      <c r="J392" s="9"/>
      <c r="K392" s="9">
        <v>2023</v>
      </c>
      <c r="L392" s="9"/>
      <c r="M392" s="9"/>
      <c r="N392" s="9"/>
      <c r="O392" s="9"/>
      <c r="P392" s="9">
        <f t="shared" si="6"/>
        <v>68680</v>
      </c>
      <c r="Q392" s="9">
        <f t="shared" si="5"/>
        <v>68680</v>
      </c>
      <c r="R392" s="9">
        <f t="shared" si="5"/>
        <v>68680</v>
      </c>
      <c r="S392" s="9">
        <f t="shared" si="5"/>
        <v>68680</v>
      </c>
      <c r="T392" s="9">
        <f t="shared" si="5"/>
        <v>68680</v>
      </c>
    </row>
    <row r="393" spans="1:20" s="60" customFormat="1" ht="15">
      <c r="A393" s="160"/>
      <c r="B393" s="161"/>
      <c r="C393" s="57" t="s">
        <v>393</v>
      </c>
      <c r="D393" s="58"/>
      <c r="E393" s="58"/>
      <c r="F393" s="59">
        <v>3939495.5000000005</v>
      </c>
      <c r="G393" s="58"/>
      <c r="H393" s="58" t="s">
        <v>237</v>
      </c>
      <c r="I393" s="58">
        <v>2027</v>
      </c>
      <c r="J393" s="58"/>
      <c r="K393" s="58">
        <v>2023</v>
      </c>
      <c r="L393" s="58"/>
      <c r="M393" s="58"/>
      <c r="N393" s="58"/>
      <c r="O393" s="58"/>
      <c r="P393" s="57">
        <f t="shared" si="6"/>
        <v>787899.1000000001</v>
      </c>
      <c r="Q393" s="58">
        <f t="shared" si="5"/>
        <v>787899.1000000001</v>
      </c>
      <c r="R393" s="58">
        <f t="shared" si="5"/>
        <v>787899.1000000001</v>
      </c>
      <c r="S393" s="58">
        <f t="shared" si="5"/>
        <v>787899.1000000001</v>
      </c>
      <c r="T393" s="58">
        <f t="shared" si="5"/>
        <v>787899.1000000001</v>
      </c>
    </row>
    <row r="394" spans="1:21" s="64" customFormat="1" ht="15">
      <c r="A394" s="172" t="s">
        <v>426</v>
      </c>
      <c r="B394" s="172"/>
      <c r="C394" s="172"/>
      <c r="D394" s="172"/>
      <c r="E394" s="172"/>
      <c r="F394" s="61">
        <f>+F393+F387</f>
        <v>5909358</v>
      </c>
      <c r="G394" s="62"/>
      <c r="H394" s="62" t="s">
        <v>237</v>
      </c>
      <c r="I394" s="62">
        <v>2027</v>
      </c>
      <c r="J394" s="62"/>
      <c r="K394" s="62">
        <v>2023</v>
      </c>
      <c r="L394" s="62"/>
      <c r="M394" s="62"/>
      <c r="N394" s="62"/>
      <c r="O394" s="62"/>
      <c r="P394" s="63">
        <f t="shared" si="6"/>
        <v>1181871.6</v>
      </c>
      <c r="Q394" s="63">
        <f t="shared" si="5"/>
        <v>1181871.6</v>
      </c>
      <c r="R394" s="63">
        <f t="shared" si="5"/>
        <v>1181871.6</v>
      </c>
      <c r="S394" s="63">
        <f t="shared" si="5"/>
        <v>1181871.6</v>
      </c>
      <c r="T394" s="63">
        <f t="shared" si="5"/>
        <v>1181871.6</v>
      </c>
      <c r="U394" s="64">
        <f>P394*5</f>
        <v>5909358</v>
      </c>
    </row>
    <row r="395" spans="1:20" ht="15">
      <c r="A395" s="160">
        <v>39</v>
      </c>
      <c r="B395" s="161" t="s">
        <v>427</v>
      </c>
      <c r="C395" s="39" t="s">
        <v>381</v>
      </c>
      <c r="D395" s="9">
        <v>19395.050000000007</v>
      </c>
      <c r="E395" s="9" t="s">
        <v>96</v>
      </c>
      <c r="F395" s="43">
        <v>4170817.8</v>
      </c>
      <c r="G395" s="9"/>
      <c r="H395" s="9" t="s">
        <v>237</v>
      </c>
      <c r="I395" s="9">
        <v>2027</v>
      </c>
      <c r="J395" s="9"/>
      <c r="K395" s="9">
        <v>2023</v>
      </c>
      <c r="L395" s="9"/>
      <c r="M395" s="9"/>
      <c r="N395" s="9"/>
      <c r="O395" s="9"/>
      <c r="P395" s="9">
        <f t="shared" si="6"/>
        <v>834163.5599999999</v>
      </c>
      <c r="Q395" s="9">
        <f t="shared" si="5"/>
        <v>834163.5599999999</v>
      </c>
      <c r="R395" s="9">
        <f t="shared" si="5"/>
        <v>834163.5599999999</v>
      </c>
      <c r="S395" s="9">
        <f t="shared" si="5"/>
        <v>834163.5599999999</v>
      </c>
      <c r="T395" s="9">
        <f t="shared" si="5"/>
        <v>834163.5599999999</v>
      </c>
    </row>
    <row r="396" spans="1:20" ht="15">
      <c r="A396" s="160"/>
      <c r="B396" s="161"/>
      <c r="C396" s="39" t="s">
        <v>382</v>
      </c>
      <c r="D396" s="9">
        <v>6797</v>
      </c>
      <c r="E396" s="9" t="s">
        <v>96</v>
      </c>
      <c r="F396" s="43">
        <v>602893.9</v>
      </c>
      <c r="G396" s="9"/>
      <c r="H396" s="9" t="s">
        <v>237</v>
      </c>
      <c r="I396" s="9">
        <v>2027</v>
      </c>
      <c r="J396" s="9"/>
      <c r="K396" s="9">
        <v>2023</v>
      </c>
      <c r="L396" s="9"/>
      <c r="M396" s="9"/>
      <c r="N396" s="9"/>
      <c r="O396" s="9"/>
      <c r="P396" s="9">
        <f t="shared" si="6"/>
        <v>120578.78</v>
      </c>
      <c r="Q396" s="9">
        <f t="shared" si="5"/>
        <v>120578.78</v>
      </c>
      <c r="R396" s="9">
        <f t="shared" si="5"/>
        <v>120578.78</v>
      </c>
      <c r="S396" s="9">
        <f t="shared" si="5"/>
        <v>120578.78</v>
      </c>
      <c r="T396" s="9">
        <f t="shared" si="5"/>
        <v>120578.78</v>
      </c>
    </row>
    <row r="397" spans="1:20" ht="15">
      <c r="A397" s="160"/>
      <c r="B397" s="161"/>
      <c r="C397" s="39" t="s">
        <v>383</v>
      </c>
      <c r="D397" s="9">
        <v>850</v>
      </c>
      <c r="E397" s="9" t="s">
        <v>10</v>
      </c>
      <c r="F397" s="43">
        <v>331500</v>
      </c>
      <c r="G397" s="9"/>
      <c r="H397" s="9" t="s">
        <v>237</v>
      </c>
      <c r="I397" s="9">
        <v>2027</v>
      </c>
      <c r="J397" s="9"/>
      <c r="K397" s="9">
        <v>2023</v>
      </c>
      <c r="L397" s="9"/>
      <c r="M397" s="9"/>
      <c r="N397" s="9"/>
      <c r="O397" s="9"/>
      <c r="P397" s="9">
        <f t="shared" si="6"/>
        <v>66300</v>
      </c>
      <c r="Q397" s="9">
        <f t="shared" si="5"/>
        <v>66300</v>
      </c>
      <c r="R397" s="9">
        <f t="shared" si="5"/>
        <v>66300</v>
      </c>
      <c r="S397" s="9">
        <f t="shared" si="5"/>
        <v>66300</v>
      </c>
      <c r="T397" s="9">
        <f t="shared" si="5"/>
        <v>66300</v>
      </c>
    </row>
    <row r="398" spans="1:20" ht="15">
      <c r="A398" s="160"/>
      <c r="B398" s="161"/>
      <c r="C398" s="39" t="s">
        <v>384</v>
      </c>
      <c r="D398" s="9">
        <v>0</v>
      </c>
      <c r="E398" s="9" t="s">
        <v>96</v>
      </c>
      <c r="F398" s="43">
        <v>0</v>
      </c>
      <c r="G398" s="9"/>
      <c r="H398" s="9" t="s">
        <v>237</v>
      </c>
      <c r="I398" s="9">
        <v>2027</v>
      </c>
      <c r="J398" s="9"/>
      <c r="K398" s="9">
        <v>2023</v>
      </c>
      <c r="L398" s="9"/>
      <c r="M398" s="9"/>
      <c r="N398" s="9"/>
      <c r="O398" s="9"/>
      <c r="P398" s="9">
        <f t="shared" si="6"/>
        <v>0</v>
      </c>
      <c r="Q398" s="9"/>
      <c r="R398" s="9"/>
      <c r="S398" s="9"/>
      <c r="T398" s="9"/>
    </row>
    <row r="399" spans="1:20" ht="15">
      <c r="A399" s="160"/>
      <c r="B399" s="161"/>
      <c r="C399" s="39" t="s">
        <v>385</v>
      </c>
      <c r="D399" s="9">
        <v>0</v>
      </c>
      <c r="E399" s="9" t="s">
        <v>96</v>
      </c>
      <c r="F399" s="43">
        <v>0</v>
      </c>
      <c r="G399" s="9"/>
      <c r="H399" s="9" t="s">
        <v>237</v>
      </c>
      <c r="I399" s="9">
        <v>2027</v>
      </c>
      <c r="J399" s="9"/>
      <c r="K399" s="9">
        <v>2023</v>
      </c>
      <c r="L399" s="9"/>
      <c r="M399" s="9"/>
      <c r="N399" s="9"/>
      <c r="O399" s="9"/>
      <c r="P399" s="9">
        <f t="shared" si="6"/>
        <v>0</v>
      </c>
      <c r="Q399" s="9"/>
      <c r="R399" s="9"/>
      <c r="S399" s="9"/>
      <c r="T399" s="9"/>
    </row>
    <row r="400" spans="1:20" ht="15">
      <c r="A400" s="160"/>
      <c r="B400" s="161"/>
      <c r="C400" s="39" t="s">
        <v>386</v>
      </c>
      <c r="D400" s="9">
        <v>0</v>
      </c>
      <c r="E400" s="9" t="s">
        <v>10</v>
      </c>
      <c r="F400" s="43">
        <v>0</v>
      </c>
      <c r="G400" s="9"/>
      <c r="H400" s="9" t="s">
        <v>237</v>
      </c>
      <c r="I400" s="9">
        <v>2027</v>
      </c>
      <c r="J400" s="9"/>
      <c r="K400" s="9">
        <v>2023</v>
      </c>
      <c r="L400" s="9"/>
      <c r="M400" s="9"/>
      <c r="N400" s="9"/>
      <c r="O400" s="9"/>
      <c r="P400" s="9">
        <f t="shared" si="6"/>
        <v>0</v>
      </c>
      <c r="Q400" s="9"/>
      <c r="R400" s="9"/>
      <c r="S400" s="9"/>
      <c r="T400" s="9"/>
    </row>
    <row r="401" spans="1:20" ht="15">
      <c r="A401" s="160"/>
      <c r="B401" s="161"/>
      <c r="C401" s="39" t="s">
        <v>387</v>
      </c>
      <c r="D401" s="9">
        <v>1637.04</v>
      </c>
      <c r="E401" s="9" t="s">
        <v>96</v>
      </c>
      <c r="F401" s="43">
        <v>106754</v>
      </c>
      <c r="G401" s="9"/>
      <c r="H401" s="9" t="s">
        <v>237</v>
      </c>
      <c r="I401" s="9">
        <v>2027</v>
      </c>
      <c r="J401" s="9"/>
      <c r="K401" s="9">
        <v>2023</v>
      </c>
      <c r="L401" s="9"/>
      <c r="M401" s="9"/>
      <c r="N401" s="9"/>
      <c r="O401" s="9"/>
      <c r="P401" s="9">
        <f t="shared" si="6"/>
        <v>21350.8</v>
      </c>
      <c r="Q401" s="9">
        <f aca="true" t="shared" si="7" ref="Q401:T404">P401</f>
        <v>21350.8</v>
      </c>
      <c r="R401" s="9">
        <f t="shared" si="7"/>
        <v>21350.8</v>
      </c>
      <c r="S401" s="9">
        <f t="shared" si="7"/>
        <v>21350.8</v>
      </c>
      <c r="T401" s="9">
        <f t="shared" si="7"/>
        <v>21350.8</v>
      </c>
    </row>
    <row r="402" spans="1:20" ht="15">
      <c r="A402" s="160"/>
      <c r="B402" s="161"/>
      <c r="C402" s="39" t="s">
        <v>428</v>
      </c>
      <c r="D402" s="9">
        <v>5</v>
      </c>
      <c r="E402" s="9" t="s">
        <v>10</v>
      </c>
      <c r="F402" s="43">
        <v>348788</v>
      </c>
      <c r="G402" s="9"/>
      <c r="H402" s="9" t="s">
        <v>237</v>
      </c>
      <c r="I402" s="9">
        <v>2027</v>
      </c>
      <c r="J402" s="9"/>
      <c r="K402" s="9">
        <v>2023</v>
      </c>
      <c r="L402" s="9"/>
      <c r="M402" s="9"/>
      <c r="N402" s="9"/>
      <c r="O402" s="9"/>
      <c r="P402" s="9">
        <f t="shared" si="6"/>
        <v>69757.6</v>
      </c>
      <c r="Q402" s="9">
        <f t="shared" si="7"/>
        <v>69757.6</v>
      </c>
      <c r="R402" s="9">
        <f t="shared" si="7"/>
        <v>69757.6</v>
      </c>
      <c r="S402" s="9">
        <f t="shared" si="7"/>
        <v>69757.6</v>
      </c>
      <c r="T402" s="9">
        <f t="shared" si="7"/>
        <v>69757.6</v>
      </c>
    </row>
    <row r="403" spans="1:20" ht="15">
      <c r="A403" s="160"/>
      <c r="B403" s="161"/>
      <c r="C403" s="39" t="s">
        <v>429</v>
      </c>
      <c r="D403" s="9">
        <v>1</v>
      </c>
      <c r="E403" s="9" t="s">
        <v>10</v>
      </c>
      <c r="F403" s="43">
        <v>2046973</v>
      </c>
      <c r="G403" s="9"/>
      <c r="H403" s="9" t="s">
        <v>237</v>
      </c>
      <c r="I403" s="9">
        <v>2027</v>
      </c>
      <c r="J403" s="9"/>
      <c r="K403" s="9">
        <v>2023</v>
      </c>
      <c r="L403" s="9"/>
      <c r="M403" s="9"/>
      <c r="N403" s="9"/>
      <c r="O403" s="9"/>
      <c r="P403" s="9">
        <f t="shared" si="6"/>
        <v>409394.6</v>
      </c>
      <c r="Q403" s="9">
        <f t="shared" si="7"/>
        <v>409394.6</v>
      </c>
      <c r="R403" s="9">
        <f t="shared" si="7"/>
        <v>409394.6</v>
      </c>
      <c r="S403" s="9">
        <f t="shared" si="7"/>
        <v>409394.6</v>
      </c>
      <c r="T403" s="9">
        <f t="shared" si="7"/>
        <v>409394.6</v>
      </c>
    </row>
    <row r="404" spans="1:21" ht="15">
      <c r="A404" s="160"/>
      <c r="B404" s="161"/>
      <c r="C404" s="57" t="s">
        <v>393</v>
      </c>
      <c r="D404" s="58"/>
      <c r="E404" s="58"/>
      <c r="F404" s="59">
        <v>7607726.7</v>
      </c>
      <c r="G404" s="58"/>
      <c r="H404" s="58" t="s">
        <v>237</v>
      </c>
      <c r="I404" s="58">
        <v>2027</v>
      </c>
      <c r="J404" s="58"/>
      <c r="K404" s="58">
        <v>2023</v>
      </c>
      <c r="L404" s="58"/>
      <c r="M404" s="58"/>
      <c r="N404" s="58"/>
      <c r="O404" s="58"/>
      <c r="P404" s="58">
        <f t="shared" si="6"/>
        <v>1521545.34</v>
      </c>
      <c r="Q404" s="58">
        <f>P404</f>
        <v>1521545.34</v>
      </c>
      <c r="R404" s="58">
        <f t="shared" si="7"/>
        <v>1521545.34</v>
      </c>
      <c r="S404" s="58">
        <f t="shared" si="7"/>
        <v>1521545.34</v>
      </c>
      <c r="T404" s="58">
        <f t="shared" si="7"/>
        <v>1521545.34</v>
      </c>
      <c r="U404" s="60"/>
    </row>
    <row r="405" spans="1:20" s="64" customFormat="1" ht="15">
      <c r="A405" s="172" t="s">
        <v>430</v>
      </c>
      <c r="B405" s="172"/>
      <c r="C405" s="172"/>
      <c r="D405" s="172"/>
      <c r="E405" s="172"/>
      <c r="F405" s="61">
        <f>+F404</f>
        <v>7607726.7</v>
      </c>
      <c r="G405" s="62"/>
      <c r="H405" s="62" t="s">
        <v>237</v>
      </c>
      <c r="I405" s="62">
        <v>2027</v>
      </c>
      <c r="J405" s="62"/>
      <c r="K405" s="62">
        <v>2023</v>
      </c>
      <c r="L405" s="62"/>
      <c r="M405" s="62"/>
      <c r="N405" s="62"/>
      <c r="O405" s="62"/>
      <c r="P405" s="63">
        <f t="shared" si="6"/>
        <v>1521545.34</v>
      </c>
      <c r="Q405" s="63">
        <f>P405</f>
        <v>1521545.34</v>
      </c>
      <c r="R405" s="63">
        <f>Q405</f>
        <v>1521545.34</v>
      </c>
      <c r="S405" s="63">
        <f>R405</f>
        <v>1521545.34</v>
      </c>
      <c r="T405" s="63">
        <f>S405</f>
        <v>1521545.34</v>
      </c>
    </row>
    <row r="406" spans="1:20" ht="15">
      <c r="A406" s="160">
        <v>40</v>
      </c>
      <c r="B406" s="161" t="s">
        <v>431</v>
      </c>
      <c r="C406" s="39" t="s">
        <v>384</v>
      </c>
      <c r="D406" s="9">
        <v>516</v>
      </c>
      <c r="E406" s="9" t="s">
        <v>96</v>
      </c>
      <c r="F406" s="43">
        <v>347394.4</v>
      </c>
      <c r="G406" s="9"/>
      <c r="H406" s="9" t="s">
        <v>237</v>
      </c>
      <c r="I406" s="9">
        <v>2027</v>
      </c>
      <c r="J406" s="9"/>
      <c r="K406" s="9">
        <v>2023</v>
      </c>
      <c r="L406" s="9"/>
      <c r="M406" s="9"/>
      <c r="N406" s="9"/>
      <c r="O406" s="9"/>
      <c r="P406" s="9">
        <f t="shared" si="6"/>
        <v>69478.88</v>
      </c>
      <c r="Q406" s="9">
        <f>P406</f>
        <v>69478.88</v>
      </c>
      <c r="R406" s="9">
        <f aca="true" t="shared" si="8" ref="R406:T408">Q406</f>
        <v>69478.88</v>
      </c>
      <c r="S406" s="9">
        <f t="shared" si="8"/>
        <v>69478.88</v>
      </c>
      <c r="T406" s="9">
        <f t="shared" si="8"/>
        <v>69478.88</v>
      </c>
    </row>
    <row r="407" spans="1:20" ht="15">
      <c r="A407" s="160"/>
      <c r="B407" s="161"/>
      <c r="C407" s="39" t="s">
        <v>432</v>
      </c>
      <c r="D407" s="9">
        <v>1</v>
      </c>
      <c r="E407" s="9" t="s">
        <v>10</v>
      </c>
      <c r="F407" s="43">
        <v>1216323</v>
      </c>
      <c r="G407" s="9"/>
      <c r="H407" s="9" t="s">
        <v>237</v>
      </c>
      <c r="I407" s="9">
        <v>2027</v>
      </c>
      <c r="J407" s="9"/>
      <c r="K407" s="9">
        <v>2023</v>
      </c>
      <c r="L407" s="9"/>
      <c r="M407" s="9"/>
      <c r="N407" s="9"/>
      <c r="O407" s="9"/>
      <c r="P407" s="9">
        <f t="shared" si="6"/>
        <v>243264.6</v>
      </c>
      <c r="Q407" s="9">
        <f>P407</f>
        <v>243264.6</v>
      </c>
      <c r="R407" s="9">
        <f t="shared" si="8"/>
        <v>243264.6</v>
      </c>
      <c r="S407" s="9">
        <f t="shared" si="8"/>
        <v>243264.6</v>
      </c>
      <c r="T407" s="9">
        <f t="shared" si="8"/>
        <v>243264.6</v>
      </c>
    </row>
    <row r="408" spans="1:20" s="60" customFormat="1" ht="15">
      <c r="A408" s="160"/>
      <c r="B408" s="161"/>
      <c r="C408" s="57" t="s">
        <v>393</v>
      </c>
      <c r="D408" s="58"/>
      <c r="E408" s="58"/>
      <c r="F408" s="67">
        <f>SUM(F406:F407)</f>
        <v>1563717.4</v>
      </c>
      <c r="G408" s="58"/>
      <c r="H408" s="58" t="s">
        <v>237</v>
      </c>
      <c r="I408" s="58">
        <v>2027</v>
      </c>
      <c r="J408" s="58"/>
      <c r="K408" s="58">
        <v>2023</v>
      </c>
      <c r="L408" s="58"/>
      <c r="M408" s="58"/>
      <c r="N408" s="58"/>
      <c r="O408" s="58"/>
      <c r="P408" s="58">
        <f t="shared" si="6"/>
        <v>312743.48</v>
      </c>
      <c r="Q408" s="58">
        <f>P408</f>
        <v>312743.48</v>
      </c>
      <c r="R408" s="58">
        <f t="shared" si="8"/>
        <v>312743.48</v>
      </c>
      <c r="S408" s="58">
        <f t="shared" si="8"/>
        <v>312743.48</v>
      </c>
      <c r="T408" s="58">
        <f t="shared" si="8"/>
        <v>312743.48</v>
      </c>
    </row>
    <row r="409" spans="1:20" s="69" customFormat="1" ht="15.75">
      <c r="A409" s="173" t="s">
        <v>433</v>
      </c>
      <c r="B409" s="173"/>
      <c r="C409" s="173"/>
      <c r="D409" s="173"/>
      <c r="E409" s="173"/>
      <c r="F409" s="68">
        <f>+F408+F405+F394+F385+F366+F358+F350</f>
        <v>116648435.80000001</v>
      </c>
      <c r="G409" s="68">
        <f>+G408+G405+G394+G385+G366+G358+G350</f>
        <v>0</v>
      </c>
      <c r="H409" s="68"/>
      <c r="I409" s="68"/>
      <c r="J409" s="68"/>
      <c r="K409" s="68"/>
      <c r="L409" s="68"/>
      <c r="M409" s="68"/>
      <c r="N409" s="68"/>
      <c r="O409" s="68"/>
      <c r="P409" s="68">
        <f>P408+P405+P394+P385+P366+P358+P350</f>
        <v>23329687.16</v>
      </c>
      <c r="Q409" s="68">
        <f>Q408+Q405+Q394+Q385+Q366+Q358+Q350</f>
        <v>23329687.16</v>
      </c>
      <c r="R409" s="68">
        <f>R408+R405+R394+R385+R366+R358+R350</f>
        <v>23329687.16</v>
      </c>
      <c r="S409" s="68">
        <f>S408+S405+S394+S385+S366+S358+S350</f>
        <v>23329687.16</v>
      </c>
      <c r="T409" s="68">
        <f>T408+T405+T394+T385+T366+T358+T350</f>
        <v>23329687.16</v>
      </c>
    </row>
    <row r="411" spans="1:9" ht="15" customHeight="1">
      <c r="A411" s="174" t="s">
        <v>471</v>
      </c>
      <c r="B411" s="174"/>
      <c r="C411" s="174"/>
      <c r="D411" s="174"/>
      <c r="E411" s="174"/>
      <c r="F411" s="174"/>
      <c r="G411" s="174"/>
      <c r="H411" s="174"/>
      <c r="I411" s="174"/>
    </row>
    <row r="412" spans="1:9" ht="15.75">
      <c r="A412" s="1"/>
      <c r="B412" s="40"/>
      <c r="C412" s="1"/>
      <c r="D412" s="1"/>
      <c r="E412" s="1"/>
      <c r="F412" s="1"/>
      <c r="G412" s="1"/>
      <c r="H412" s="1"/>
      <c r="I412" s="1"/>
    </row>
    <row r="413" spans="1:20" ht="15.75">
      <c r="A413" s="126" t="s">
        <v>0</v>
      </c>
      <c r="B413" s="123" t="s">
        <v>26</v>
      </c>
      <c r="C413" s="123"/>
      <c r="D413" s="123"/>
      <c r="E413" s="123"/>
      <c r="F413" s="123"/>
      <c r="G413" s="123"/>
      <c r="H413" s="123"/>
      <c r="I413" s="123"/>
      <c r="J413" s="117" t="s">
        <v>30</v>
      </c>
      <c r="K413" s="118"/>
      <c r="L413" s="118"/>
      <c r="M413" s="118"/>
      <c r="N413" s="119"/>
      <c r="P413" s="125" t="s">
        <v>128</v>
      </c>
      <c r="Q413" s="125"/>
      <c r="R413" s="125"/>
      <c r="S413" s="125"/>
      <c r="T413" s="125"/>
    </row>
    <row r="414" spans="1:20" ht="63">
      <c r="A414" s="126"/>
      <c r="B414" s="38" t="s">
        <v>46</v>
      </c>
      <c r="C414" s="6" t="s">
        <v>1</v>
      </c>
      <c r="D414" s="4" t="s">
        <v>4</v>
      </c>
      <c r="E414" s="116" t="s">
        <v>18</v>
      </c>
      <c r="F414" s="116"/>
      <c r="G414" s="4" t="s">
        <v>6</v>
      </c>
      <c r="H414" s="4" t="s">
        <v>7</v>
      </c>
      <c r="I414" s="116" t="s">
        <v>8</v>
      </c>
      <c r="J414" s="116"/>
      <c r="K414" s="4" t="s">
        <v>27</v>
      </c>
      <c r="L414" s="4" t="s">
        <v>29</v>
      </c>
      <c r="M414" s="4" t="s">
        <v>31</v>
      </c>
      <c r="N414" s="4" t="s">
        <v>45</v>
      </c>
      <c r="O414" s="4" t="s">
        <v>234</v>
      </c>
      <c r="P414" s="9">
        <v>2023</v>
      </c>
      <c r="Q414" s="9">
        <v>2024</v>
      </c>
      <c r="R414" s="9">
        <v>2025</v>
      </c>
      <c r="S414" s="9">
        <v>2026</v>
      </c>
      <c r="T414" s="9">
        <v>2027</v>
      </c>
    </row>
    <row r="415" spans="1:20" ht="75.75" customHeight="1">
      <c r="A415" s="9">
        <v>1</v>
      </c>
      <c r="B415" s="42" t="s">
        <v>151</v>
      </c>
      <c r="C415" s="70" t="s">
        <v>434</v>
      </c>
      <c r="D415" s="71">
        <v>1010730.7</v>
      </c>
      <c r="E415" s="175" t="s">
        <v>435</v>
      </c>
      <c r="F415" s="176"/>
      <c r="G415" s="44" t="s">
        <v>436</v>
      </c>
      <c r="H415" s="9">
        <v>2023</v>
      </c>
      <c r="I415" s="9"/>
      <c r="J415" s="9"/>
      <c r="K415" s="9"/>
      <c r="L415" s="9"/>
      <c r="M415" s="9"/>
      <c r="N415" s="9"/>
      <c r="O415" s="9"/>
      <c r="P415" s="9"/>
      <c r="Q415" s="9"/>
      <c r="R415" s="9"/>
      <c r="S415" s="9"/>
      <c r="T415" s="9"/>
    </row>
    <row r="416" spans="1:12" ht="47.25" customHeight="1">
      <c r="A416" s="9">
        <v>2</v>
      </c>
      <c r="B416" s="42" t="s">
        <v>437</v>
      </c>
      <c r="C416" s="72" t="s">
        <v>438</v>
      </c>
      <c r="D416" s="73">
        <v>2045676.416161616</v>
      </c>
      <c r="E416" s="175" t="s">
        <v>439</v>
      </c>
      <c r="F416" s="176"/>
      <c r="G416" s="44" t="s">
        <v>436</v>
      </c>
      <c r="H416" s="9">
        <v>2023</v>
      </c>
      <c r="I416" s="9"/>
      <c r="J416" s="9"/>
      <c r="K416" s="9"/>
      <c r="L416" s="9"/>
    </row>
    <row r="417" spans="1:9" ht="15" customHeight="1">
      <c r="A417" s="174" t="s">
        <v>472</v>
      </c>
      <c r="B417" s="174"/>
      <c r="C417" s="174"/>
      <c r="D417" s="174"/>
      <c r="E417" s="174"/>
      <c r="F417" s="174"/>
      <c r="G417" s="174"/>
      <c r="H417" s="174"/>
      <c r="I417" s="174"/>
    </row>
    <row r="419" spans="1:20" ht="15.75">
      <c r="A419" s="126" t="s">
        <v>0</v>
      </c>
      <c r="B419" s="123" t="s">
        <v>26</v>
      </c>
      <c r="C419" s="123"/>
      <c r="D419" s="123"/>
      <c r="E419" s="123"/>
      <c r="F419" s="123"/>
      <c r="G419" s="123"/>
      <c r="H419" s="123"/>
      <c r="I419" s="123"/>
      <c r="J419" s="117" t="s">
        <v>30</v>
      </c>
      <c r="K419" s="118"/>
      <c r="L419" s="118"/>
      <c r="M419" s="118"/>
      <c r="N419" s="119"/>
      <c r="P419" s="125" t="s">
        <v>128</v>
      </c>
      <c r="Q419" s="125"/>
      <c r="R419" s="125"/>
      <c r="S419" s="125"/>
      <c r="T419" s="125"/>
    </row>
    <row r="420" spans="1:20" ht="63">
      <c r="A420" s="126"/>
      <c r="B420" s="38" t="s">
        <v>46</v>
      </c>
      <c r="C420" s="6" t="s">
        <v>1</v>
      </c>
      <c r="D420" s="4" t="s">
        <v>4</v>
      </c>
      <c r="E420" s="116" t="s">
        <v>18</v>
      </c>
      <c r="F420" s="116"/>
      <c r="G420" s="4" t="s">
        <v>6</v>
      </c>
      <c r="H420" s="4" t="s">
        <v>7</v>
      </c>
      <c r="I420" s="116" t="s">
        <v>8</v>
      </c>
      <c r="J420" s="116"/>
      <c r="K420" s="4" t="s">
        <v>27</v>
      </c>
      <c r="L420" s="4" t="s">
        <v>29</v>
      </c>
      <c r="M420" s="4" t="s">
        <v>31</v>
      </c>
      <c r="N420" s="4" t="s">
        <v>45</v>
      </c>
      <c r="O420" s="4" t="s">
        <v>234</v>
      </c>
      <c r="P420" s="9">
        <v>2023</v>
      </c>
      <c r="Q420" s="9">
        <v>2024</v>
      </c>
      <c r="R420" s="9">
        <v>2025</v>
      </c>
      <c r="S420" s="9">
        <v>2026</v>
      </c>
      <c r="T420" s="9">
        <v>2027</v>
      </c>
    </row>
    <row r="421" spans="1:20" ht="15.75">
      <c r="A421" s="177" t="s">
        <v>440</v>
      </c>
      <c r="B421" s="178"/>
      <c r="C421" s="179"/>
      <c r="D421" s="74">
        <f>SUM(D422:D435)</f>
        <v>1069700</v>
      </c>
      <c r="E421" s="75"/>
      <c r="F421" s="76"/>
      <c r="G421" s="4"/>
      <c r="H421" s="4">
        <v>2026</v>
      </c>
      <c r="I421" s="4"/>
      <c r="J421" s="4"/>
      <c r="K421" s="4"/>
      <c r="L421" s="4"/>
      <c r="M421" s="4"/>
      <c r="N421" s="4"/>
      <c r="O421" s="4"/>
      <c r="P421" s="9"/>
      <c r="Q421" s="9"/>
      <c r="R421" s="9"/>
      <c r="S421" s="9"/>
      <c r="T421" s="9"/>
    </row>
    <row r="422" spans="1:20" ht="73.5" customHeight="1">
      <c r="A422" s="5">
        <v>1</v>
      </c>
      <c r="B422" s="38" t="s">
        <v>441</v>
      </c>
      <c r="C422" s="4" t="s">
        <v>440</v>
      </c>
      <c r="D422" s="77">
        <v>68400</v>
      </c>
      <c r="E422" s="180" t="s">
        <v>442</v>
      </c>
      <c r="F422" s="181"/>
      <c r="G422" s="4" t="s">
        <v>443</v>
      </c>
      <c r="H422" s="4">
        <v>2026</v>
      </c>
      <c r="I422" s="4"/>
      <c r="J422" s="4"/>
      <c r="K422" s="4"/>
      <c r="L422" s="4"/>
      <c r="M422" s="4"/>
      <c r="N422" s="4"/>
      <c r="O422" s="4"/>
      <c r="P422" s="9"/>
      <c r="Q422" s="9"/>
      <c r="R422" s="9"/>
      <c r="S422" s="9"/>
      <c r="T422" s="9"/>
    </row>
    <row r="423" spans="1:20" ht="123" customHeight="1">
      <c r="A423" s="5">
        <v>2</v>
      </c>
      <c r="B423" s="38" t="s">
        <v>444</v>
      </c>
      <c r="C423" s="4" t="s">
        <v>440</v>
      </c>
      <c r="D423" s="77">
        <v>28500</v>
      </c>
      <c r="E423" s="180" t="s">
        <v>445</v>
      </c>
      <c r="F423" s="181"/>
      <c r="G423" s="4" t="s">
        <v>443</v>
      </c>
      <c r="H423" s="4">
        <v>2026</v>
      </c>
      <c r="I423" s="4"/>
      <c r="J423" s="4"/>
      <c r="K423" s="4"/>
      <c r="L423" s="4"/>
      <c r="M423" s="4"/>
      <c r="N423" s="4"/>
      <c r="O423" s="4"/>
      <c r="P423" s="9"/>
      <c r="Q423" s="9"/>
      <c r="R423" s="9"/>
      <c r="S423" s="9"/>
      <c r="T423" s="9"/>
    </row>
    <row r="424" spans="1:20" ht="117.75" customHeight="1">
      <c r="A424" s="5">
        <v>3</v>
      </c>
      <c r="B424" s="38" t="s">
        <v>446</v>
      </c>
      <c r="C424" s="4" t="s">
        <v>440</v>
      </c>
      <c r="D424" s="77">
        <v>7600</v>
      </c>
      <c r="E424" s="180" t="s">
        <v>447</v>
      </c>
      <c r="F424" s="181"/>
      <c r="G424" s="4" t="s">
        <v>443</v>
      </c>
      <c r="H424" s="4">
        <v>2026</v>
      </c>
      <c r="I424" s="4"/>
      <c r="J424" s="4"/>
      <c r="K424" s="4"/>
      <c r="L424" s="4"/>
      <c r="M424" s="4"/>
      <c r="N424" s="4"/>
      <c r="O424" s="4"/>
      <c r="P424" s="9"/>
      <c r="Q424" s="9"/>
      <c r="R424" s="9"/>
      <c r="S424" s="9"/>
      <c r="T424" s="9"/>
    </row>
    <row r="425" spans="1:20" ht="117" customHeight="1">
      <c r="A425" s="5">
        <v>4</v>
      </c>
      <c r="B425" s="38" t="s">
        <v>448</v>
      </c>
      <c r="C425" s="4" t="s">
        <v>440</v>
      </c>
      <c r="D425" s="77">
        <v>24700</v>
      </c>
      <c r="E425" s="182" t="s">
        <v>449</v>
      </c>
      <c r="F425" s="183"/>
      <c r="G425" s="4" t="s">
        <v>443</v>
      </c>
      <c r="H425" s="4">
        <v>2026</v>
      </c>
      <c r="I425" s="4"/>
      <c r="J425" s="4"/>
      <c r="K425" s="4"/>
      <c r="L425" s="4"/>
      <c r="M425" s="4"/>
      <c r="N425" s="4"/>
      <c r="O425" s="4"/>
      <c r="P425" s="9"/>
      <c r="Q425" s="9"/>
      <c r="R425" s="9"/>
      <c r="S425" s="9"/>
      <c r="T425" s="9"/>
    </row>
    <row r="426" spans="1:20" ht="71.25" customHeight="1">
      <c r="A426" s="5">
        <v>5</v>
      </c>
      <c r="B426" s="38" t="s">
        <v>450</v>
      </c>
      <c r="C426" s="4" t="s">
        <v>440</v>
      </c>
      <c r="D426" s="77">
        <v>138700</v>
      </c>
      <c r="E426" s="180" t="s">
        <v>451</v>
      </c>
      <c r="F426" s="181"/>
      <c r="G426" s="4" t="s">
        <v>443</v>
      </c>
      <c r="H426" s="4">
        <v>2026</v>
      </c>
      <c r="I426" s="4"/>
      <c r="J426" s="4"/>
      <c r="K426" s="4"/>
      <c r="L426" s="4"/>
      <c r="M426" s="4"/>
      <c r="N426" s="4"/>
      <c r="O426" s="4"/>
      <c r="P426" s="9"/>
      <c r="Q426" s="9"/>
      <c r="R426" s="9"/>
      <c r="S426" s="9"/>
      <c r="T426" s="9"/>
    </row>
    <row r="427" spans="1:20" ht="106.5" customHeight="1">
      <c r="A427" s="5">
        <v>6</v>
      </c>
      <c r="B427" s="38" t="s">
        <v>452</v>
      </c>
      <c r="C427" s="4" t="s">
        <v>440</v>
      </c>
      <c r="D427" s="77">
        <v>125400</v>
      </c>
      <c r="E427" s="180" t="s">
        <v>453</v>
      </c>
      <c r="F427" s="181"/>
      <c r="G427" s="4" t="s">
        <v>443</v>
      </c>
      <c r="H427" s="4">
        <v>2026</v>
      </c>
      <c r="I427" s="4"/>
      <c r="J427" s="4"/>
      <c r="K427" s="4"/>
      <c r="L427" s="4"/>
      <c r="M427" s="4"/>
      <c r="N427" s="4"/>
      <c r="O427" s="4"/>
      <c r="P427" s="9"/>
      <c r="Q427" s="9"/>
      <c r="R427" s="9"/>
      <c r="S427" s="9"/>
      <c r="T427" s="9"/>
    </row>
    <row r="428" spans="1:20" ht="107.25" customHeight="1">
      <c r="A428" s="5">
        <v>7</v>
      </c>
      <c r="B428" s="38" t="s">
        <v>454</v>
      </c>
      <c r="C428" s="4" t="s">
        <v>440</v>
      </c>
      <c r="D428" s="77">
        <v>66500</v>
      </c>
      <c r="E428" s="182" t="s">
        <v>455</v>
      </c>
      <c r="F428" s="183"/>
      <c r="G428" s="4" t="s">
        <v>443</v>
      </c>
      <c r="H428" s="4">
        <v>2026</v>
      </c>
      <c r="I428" s="4"/>
      <c r="J428" s="4"/>
      <c r="K428" s="4"/>
      <c r="L428" s="4"/>
      <c r="M428" s="4"/>
      <c r="N428" s="4"/>
      <c r="O428" s="4"/>
      <c r="P428" s="9"/>
      <c r="Q428" s="9"/>
      <c r="R428" s="9"/>
      <c r="S428" s="9"/>
      <c r="T428" s="9"/>
    </row>
    <row r="429" spans="1:20" ht="58.5" customHeight="1">
      <c r="A429" s="5">
        <v>8</v>
      </c>
      <c r="B429" s="38" t="s">
        <v>456</v>
      </c>
      <c r="C429" s="4" t="s">
        <v>440</v>
      </c>
      <c r="D429" s="77">
        <v>13300</v>
      </c>
      <c r="E429" s="180" t="s">
        <v>457</v>
      </c>
      <c r="F429" s="181"/>
      <c r="G429" s="4" t="s">
        <v>443</v>
      </c>
      <c r="H429" s="4">
        <v>2026</v>
      </c>
      <c r="I429" s="4"/>
      <c r="J429" s="4"/>
      <c r="K429" s="4"/>
      <c r="L429" s="4"/>
      <c r="M429" s="4"/>
      <c r="N429" s="4"/>
      <c r="O429" s="4"/>
      <c r="P429" s="9"/>
      <c r="Q429" s="9"/>
      <c r="R429" s="9"/>
      <c r="S429" s="9"/>
      <c r="T429" s="9"/>
    </row>
    <row r="430" spans="1:20" ht="36.75" customHeight="1">
      <c r="A430" s="5">
        <v>9</v>
      </c>
      <c r="B430" s="38" t="s">
        <v>458</v>
      </c>
      <c r="C430" s="4" t="s">
        <v>440</v>
      </c>
      <c r="D430" s="77">
        <v>68400</v>
      </c>
      <c r="E430" s="182" t="s">
        <v>459</v>
      </c>
      <c r="F430" s="183"/>
      <c r="G430" s="4" t="s">
        <v>443</v>
      </c>
      <c r="H430" s="4">
        <v>2026</v>
      </c>
      <c r="I430" s="4"/>
      <c r="J430" s="4"/>
      <c r="K430" s="4"/>
      <c r="L430" s="4"/>
      <c r="M430" s="4"/>
      <c r="N430" s="4"/>
      <c r="O430" s="4"/>
      <c r="P430" s="9"/>
      <c r="Q430" s="9"/>
      <c r="R430" s="9"/>
      <c r="S430" s="9"/>
      <c r="T430" s="9"/>
    </row>
    <row r="431" spans="1:20" ht="108" customHeight="1">
      <c r="A431" s="5">
        <v>10</v>
      </c>
      <c r="B431" s="38" t="s">
        <v>460</v>
      </c>
      <c r="C431" s="4" t="s">
        <v>440</v>
      </c>
      <c r="D431" s="77">
        <v>43700</v>
      </c>
      <c r="E431" s="180" t="s">
        <v>461</v>
      </c>
      <c r="F431" s="181"/>
      <c r="G431" s="4" t="s">
        <v>443</v>
      </c>
      <c r="H431" s="4">
        <v>2026</v>
      </c>
      <c r="I431" s="4"/>
      <c r="J431" s="4"/>
      <c r="K431" s="4"/>
      <c r="L431" s="4"/>
      <c r="M431" s="4"/>
      <c r="N431" s="4"/>
      <c r="O431" s="4"/>
      <c r="P431" s="9"/>
      <c r="Q431" s="9"/>
      <c r="R431" s="9"/>
      <c r="S431" s="9"/>
      <c r="T431" s="9"/>
    </row>
    <row r="432" spans="1:20" ht="94.5" customHeight="1">
      <c r="A432" s="5">
        <v>11</v>
      </c>
      <c r="B432" s="38" t="s">
        <v>462</v>
      </c>
      <c r="C432" s="4" t="s">
        <v>440</v>
      </c>
      <c r="D432" s="77">
        <v>3800</v>
      </c>
      <c r="E432" s="180" t="s">
        <v>463</v>
      </c>
      <c r="F432" s="181"/>
      <c r="G432" s="4" t="s">
        <v>443</v>
      </c>
      <c r="H432" s="4">
        <v>2026</v>
      </c>
      <c r="I432" s="4"/>
      <c r="J432" s="4"/>
      <c r="K432" s="4"/>
      <c r="L432" s="4"/>
      <c r="M432" s="4"/>
      <c r="N432" s="4"/>
      <c r="O432" s="4"/>
      <c r="P432" s="9"/>
      <c r="Q432" s="9"/>
      <c r="R432" s="9"/>
      <c r="S432" s="9"/>
      <c r="T432" s="9"/>
    </row>
    <row r="433" spans="1:20" ht="46.5" customHeight="1">
      <c r="A433" s="5">
        <v>12</v>
      </c>
      <c r="B433" s="38" t="s">
        <v>464</v>
      </c>
      <c r="C433" s="4" t="s">
        <v>440</v>
      </c>
      <c r="D433" s="77">
        <v>294500</v>
      </c>
      <c r="E433" s="180" t="s">
        <v>465</v>
      </c>
      <c r="F433" s="181"/>
      <c r="G433" s="4" t="s">
        <v>443</v>
      </c>
      <c r="H433" s="4">
        <v>2026</v>
      </c>
      <c r="I433" s="4"/>
      <c r="J433" s="4"/>
      <c r="K433" s="4"/>
      <c r="L433" s="4"/>
      <c r="M433" s="4"/>
      <c r="N433" s="4"/>
      <c r="O433" s="4"/>
      <c r="P433" s="9"/>
      <c r="Q433" s="9"/>
      <c r="R433" s="9"/>
      <c r="S433" s="9"/>
      <c r="T433" s="9"/>
    </row>
    <row r="434" spans="1:20" ht="92.25" customHeight="1">
      <c r="A434" s="5">
        <v>13</v>
      </c>
      <c r="B434" s="38" t="s">
        <v>466</v>
      </c>
      <c r="C434" s="4" t="s">
        <v>440</v>
      </c>
      <c r="D434" s="77">
        <v>136800</v>
      </c>
      <c r="E434" s="180" t="s">
        <v>467</v>
      </c>
      <c r="F434" s="181"/>
      <c r="G434" s="4" t="s">
        <v>443</v>
      </c>
      <c r="H434" s="4">
        <v>2026</v>
      </c>
      <c r="I434" s="4"/>
      <c r="J434" s="4"/>
      <c r="K434" s="4"/>
      <c r="L434" s="4"/>
      <c r="M434" s="4"/>
      <c r="N434" s="4"/>
      <c r="O434" s="4"/>
      <c r="P434" s="9"/>
      <c r="Q434" s="9"/>
      <c r="R434" s="9"/>
      <c r="S434" s="9"/>
      <c r="T434" s="9"/>
    </row>
    <row r="435" spans="1:20" ht="42.75" customHeight="1">
      <c r="A435" s="5">
        <v>14</v>
      </c>
      <c r="B435" s="38" t="s">
        <v>468</v>
      </c>
      <c r="C435" s="4" t="s">
        <v>440</v>
      </c>
      <c r="D435" s="77">
        <v>49400</v>
      </c>
      <c r="E435" s="180" t="s">
        <v>469</v>
      </c>
      <c r="F435" s="181"/>
      <c r="G435" s="4" t="s">
        <v>443</v>
      </c>
      <c r="H435" s="4">
        <v>2026</v>
      </c>
      <c r="I435" s="4"/>
      <c r="J435" s="4"/>
      <c r="K435" s="4"/>
      <c r="L435" s="4"/>
      <c r="M435" s="4"/>
      <c r="N435" s="4"/>
      <c r="O435" s="4"/>
      <c r="P435" s="9"/>
      <c r="Q435" s="9"/>
      <c r="R435" s="9"/>
      <c r="S435" s="9"/>
      <c r="T435" s="9"/>
    </row>
    <row r="437" ht="15">
      <c r="D437" s="78"/>
    </row>
  </sheetData>
  <sheetProtection/>
  <mergeCells count="129">
    <mergeCell ref="E430:F430"/>
    <mergeCell ref="E431:F431"/>
    <mergeCell ref="E432:F432"/>
    <mergeCell ref="E433:F433"/>
    <mergeCell ref="E434:F434"/>
    <mergeCell ref="E435:F435"/>
    <mergeCell ref="E424:F424"/>
    <mergeCell ref="E425:F425"/>
    <mergeCell ref="E426:F426"/>
    <mergeCell ref="E427:F427"/>
    <mergeCell ref="E428:F428"/>
    <mergeCell ref="E429:F429"/>
    <mergeCell ref="P419:T419"/>
    <mergeCell ref="E420:F420"/>
    <mergeCell ref="I420:J420"/>
    <mergeCell ref="A421:C421"/>
    <mergeCell ref="E422:F422"/>
    <mergeCell ref="E423:F423"/>
    <mergeCell ref="E415:F415"/>
    <mergeCell ref="E416:F416"/>
    <mergeCell ref="A417:I417"/>
    <mergeCell ref="A419:A420"/>
    <mergeCell ref="B419:I419"/>
    <mergeCell ref="J419:N419"/>
    <mergeCell ref="A411:I411"/>
    <mergeCell ref="A413:A414"/>
    <mergeCell ref="B413:I413"/>
    <mergeCell ref="J413:N413"/>
    <mergeCell ref="P413:T413"/>
    <mergeCell ref="E414:F414"/>
    <mergeCell ref="I414:J414"/>
    <mergeCell ref="A395:A404"/>
    <mergeCell ref="B395:B404"/>
    <mergeCell ref="A405:E405"/>
    <mergeCell ref="A406:A408"/>
    <mergeCell ref="B406:B408"/>
    <mergeCell ref="A409:E409"/>
    <mergeCell ref="A385:E385"/>
    <mergeCell ref="A386:A387"/>
    <mergeCell ref="B386:B387"/>
    <mergeCell ref="A388:A393"/>
    <mergeCell ref="B388:B393"/>
    <mergeCell ref="A394:E394"/>
    <mergeCell ref="A359:A365"/>
    <mergeCell ref="B359:B365"/>
    <mergeCell ref="A366:E366"/>
    <mergeCell ref="A367:A378"/>
    <mergeCell ref="B367:B378"/>
    <mergeCell ref="A379:A384"/>
    <mergeCell ref="B379:B384"/>
    <mergeCell ref="A338:A349"/>
    <mergeCell ref="B338:B349"/>
    <mergeCell ref="A350:E350"/>
    <mergeCell ref="A351:A357"/>
    <mergeCell ref="B351:B357"/>
    <mergeCell ref="A358:E358"/>
    <mergeCell ref="K316:O316"/>
    <mergeCell ref="P316:T316"/>
    <mergeCell ref="A318:A330"/>
    <mergeCell ref="B318:B330"/>
    <mergeCell ref="A331:A337"/>
    <mergeCell ref="B331:B337"/>
    <mergeCell ref="A302:A310"/>
    <mergeCell ref="B302:B310"/>
    <mergeCell ref="A311:A313"/>
    <mergeCell ref="B311:B313"/>
    <mergeCell ref="A314:E314"/>
    <mergeCell ref="A316:A317"/>
    <mergeCell ref="B316:J316"/>
    <mergeCell ref="A274:A285"/>
    <mergeCell ref="B274:B285"/>
    <mergeCell ref="A286:A289"/>
    <mergeCell ref="B286:B289"/>
    <mergeCell ref="A290:A301"/>
    <mergeCell ref="B290:B301"/>
    <mergeCell ref="A244:A252"/>
    <mergeCell ref="B244:B252"/>
    <mergeCell ref="A253:A264"/>
    <mergeCell ref="B253:B264"/>
    <mergeCell ref="A265:A273"/>
    <mergeCell ref="B265:B273"/>
    <mergeCell ref="A190:A215"/>
    <mergeCell ref="B190:B215"/>
    <mergeCell ref="A216:A218"/>
    <mergeCell ref="B216:B218"/>
    <mergeCell ref="A219:A243"/>
    <mergeCell ref="B219:B243"/>
    <mergeCell ref="A157:A169"/>
    <mergeCell ref="B157:B169"/>
    <mergeCell ref="A170:A178"/>
    <mergeCell ref="B170:B178"/>
    <mergeCell ref="A179:A189"/>
    <mergeCell ref="B179:B189"/>
    <mergeCell ref="A132:A141"/>
    <mergeCell ref="B132:B141"/>
    <mergeCell ref="A142:A152"/>
    <mergeCell ref="B142:B152"/>
    <mergeCell ref="A153:A156"/>
    <mergeCell ref="B153:B156"/>
    <mergeCell ref="A110:A118"/>
    <mergeCell ref="B110:B118"/>
    <mergeCell ref="A119:A120"/>
    <mergeCell ref="B119:B120"/>
    <mergeCell ref="A121:A131"/>
    <mergeCell ref="B121:B131"/>
    <mergeCell ref="A58:A65"/>
    <mergeCell ref="B58:B65"/>
    <mergeCell ref="A66:A100"/>
    <mergeCell ref="B66:B100"/>
    <mergeCell ref="A101:A109"/>
    <mergeCell ref="B101:B109"/>
    <mergeCell ref="A32:A44"/>
    <mergeCell ref="B32:B44"/>
    <mergeCell ref="A45:A52"/>
    <mergeCell ref="B45:B52"/>
    <mergeCell ref="A53:A57"/>
    <mergeCell ref="B53:B57"/>
    <mergeCell ref="A8:A25"/>
    <mergeCell ref="B8:B25"/>
    <mergeCell ref="A26:A29"/>
    <mergeCell ref="B26:B29"/>
    <mergeCell ref="A30:A31"/>
    <mergeCell ref="B30:B31"/>
    <mergeCell ref="A3:U3"/>
    <mergeCell ref="A6:A7"/>
    <mergeCell ref="B6:J6"/>
    <mergeCell ref="K6:O6"/>
    <mergeCell ref="P6:T6"/>
    <mergeCell ref="A1:L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Silviu Lacatusu</dc:creator>
  <cp:keywords/>
  <dc:description/>
  <cp:lastModifiedBy>goldis camelia</cp:lastModifiedBy>
  <cp:lastPrinted>2023-01-04T07:32:40Z</cp:lastPrinted>
  <dcterms:created xsi:type="dcterms:W3CDTF">2022-07-27T13:17:14Z</dcterms:created>
  <dcterms:modified xsi:type="dcterms:W3CDTF">2023-01-05T07:40:40Z</dcterms:modified>
  <cp:category/>
  <cp:version/>
  <cp:contentType/>
  <cp:contentStatus/>
</cp:coreProperties>
</file>